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МК-Транс123\Desktop\Инвестиционная программа\инвест для рстц — копия\Инвестиционный  корректировка\"/>
    </mc:Choice>
  </mc:AlternateContent>
  <xr:revisionPtr revIDLastSave="0" documentId="13_ncr:1_{21329EF8-82A8-4B7B-A9C8-2FF4B5619B2C}" xr6:coauthVersionLast="44" xr6:coauthVersionMax="44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АСКУЭ" sheetId="1" state="hidden" r:id="rId1"/>
    <sheet name="АИИСКУЭ" sheetId="4" r:id="rId2"/>
    <sheet name="Калинка" sheetId="5" r:id="rId3"/>
    <sheet name="Кооператор" sheetId="6" r:id="rId4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5" i="4" l="1"/>
  <c r="I16" i="4" s="1"/>
  <c r="H27" i="5"/>
  <c r="I18" i="6"/>
  <c r="I18" i="5"/>
  <c r="I17" i="5"/>
  <c r="I15" i="4" l="1"/>
  <c r="I14" i="4"/>
  <c r="H10" i="4"/>
  <c r="D25" i="4"/>
  <c r="E25" i="4" s="1"/>
  <c r="F25" i="4" s="1"/>
  <c r="H14" i="4"/>
  <c r="H13" i="4"/>
  <c r="I13" i="4" s="1"/>
  <c r="H12" i="4"/>
  <c r="I12" i="4" s="1"/>
  <c r="H11" i="4"/>
  <c r="I11" i="4" s="1"/>
  <c r="I10" i="4"/>
  <c r="I11" i="5"/>
  <c r="I12" i="5"/>
  <c r="I13" i="5"/>
  <c r="I14" i="5"/>
  <c r="I15" i="5"/>
  <c r="I16" i="5"/>
  <c r="I10" i="5"/>
  <c r="H11" i="5"/>
  <c r="H12" i="5"/>
  <c r="H13" i="5"/>
  <c r="H14" i="5"/>
  <c r="H15" i="5"/>
  <c r="H16" i="5"/>
  <c r="H10" i="5"/>
  <c r="H27" i="6"/>
  <c r="I19" i="6"/>
  <c r="I20" i="6" s="1"/>
  <c r="I17" i="6"/>
  <c r="I11" i="6"/>
  <c r="I12" i="6"/>
  <c r="I13" i="6"/>
  <c r="I14" i="6"/>
  <c r="I15" i="6"/>
  <c r="I16" i="6"/>
  <c r="I10" i="6"/>
  <c r="H11" i="6"/>
  <c r="H12" i="6"/>
  <c r="H13" i="6"/>
  <c r="H14" i="6"/>
  <c r="H15" i="6"/>
  <c r="H16" i="6"/>
  <c r="H10" i="6"/>
  <c r="D27" i="6"/>
  <c r="E27" i="6" s="1"/>
  <c r="F27" i="6" s="1"/>
  <c r="G27" i="6" s="1"/>
  <c r="I17" i="4" l="1"/>
  <c r="I18" i="4" s="1"/>
  <c r="G25" i="4"/>
  <c r="D27" i="5"/>
  <c r="E27" i="5" l="1"/>
  <c r="F27" i="5" s="1"/>
  <c r="G27" i="5" s="1"/>
  <c r="I19" i="5" l="1"/>
  <c r="I20" i="5" s="1"/>
  <c r="L9" i="1" l="1"/>
  <c r="L8" i="1"/>
  <c r="L7" i="1"/>
  <c r="L6" i="1"/>
  <c r="L5" i="1"/>
  <c r="M17" i="1"/>
  <c r="K10" i="1"/>
  <c r="J10" i="1"/>
  <c r="I10" i="1"/>
  <c r="K5" i="1"/>
  <c r="J5" i="1"/>
  <c r="I5" i="1"/>
  <c r="L10" i="1" l="1"/>
  <c r="I17" i="1" l="1"/>
  <c r="J17" i="1" s="1"/>
  <c r="K17" i="1" s="1"/>
  <c r="L17" i="1" s="1"/>
  <c r="H9" i="1" l="1"/>
  <c r="I9" i="1" s="1"/>
  <c r="J9" i="1" s="1"/>
  <c r="K9" i="1" s="1"/>
  <c r="H6" i="1"/>
  <c r="H7" i="1" l="1"/>
  <c r="I6" i="1"/>
  <c r="J6" i="1" l="1"/>
  <c r="H8" i="1"/>
  <c r="I8" i="1" s="1"/>
  <c r="J8" i="1" s="1"/>
  <c r="K8" i="1" s="1"/>
  <c r="I7" i="1"/>
  <c r="J7" i="1" s="1"/>
  <c r="K7" i="1" s="1"/>
  <c r="K6" i="1" l="1"/>
</calcChain>
</file>

<file path=xl/sharedStrings.xml><?xml version="1.0" encoding="utf-8"?>
<sst xmlns="http://schemas.openxmlformats.org/spreadsheetml/2006/main" count="163" uniqueCount="63">
  <si>
    <t>Выполнение работ по монтажу система учета электрической энергии (мощности), АИИС КУЭ, ПКУ, технический учет электроэнергии</t>
  </si>
  <si>
    <t>Наименование мероприятия</t>
  </si>
  <si>
    <t>Класс напряжения объекта, кВ</t>
  </si>
  <si>
    <t>Кол-во (км/шт)</t>
  </si>
  <si>
    <t>Норматив цены (тыс. руб.)</t>
  </si>
  <si>
    <t>Коэффициент перехода от базового уровня</t>
  </si>
  <si>
    <t>Всего стоимость на 1 Квт.                    (тыс. руб.)</t>
  </si>
  <si>
    <t>Прибор учета однофазный</t>
  </si>
  <si>
    <t>А1-01</t>
  </si>
  <si>
    <t>0,4</t>
  </si>
  <si>
    <t>Проектно-изыскательные работы</t>
  </si>
  <si>
    <t>Итого стоимость (тыс. руб.)</t>
  </si>
  <si>
    <t>УНЦ ВЛ 0,4 - 750 кВ на строительно-монтажные работы без опор и провода</t>
  </si>
  <si>
    <t>Л1-01 - 1..4</t>
  </si>
  <si>
    <t xml:space="preserve">УНЦ опор ВЛ 0,4 - 750 кВ 
</t>
  </si>
  <si>
    <t>Л3-01 - 1..4</t>
  </si>
  <si>
    <t>УНЦ провода СИП4 ВЛ 0,4 - 35 кВ</t>
  </si>
  <si>
    <t>Л7-01 - 1..4</t>
  </si>
  <si>
    <t>Л11-01</t>
  </si>
  <si>
    <t>П3-01</t>
  </si>
  <si>
    <t>Директор ООО "Океан-Газ"</t>
  </si>
  <si>
    <t>А.В.Сковпень</t>
  </si>
  <si>
    <t>Номер расценки по приказу Минэнерго от 26.02.2024 №131</t>
  </si>
  <si>
    <t>М2-01-1..2</t>
  </si>
  <si>
    <t xml:space="preserve">УНЦ на демонтаж ВЛ 0,4 - 750 кВ
</t>
  </si>
  <si>
    <t>Коэффициенты-дефляторы</t>
  </si>
  <si>
    <t>Коэф. Дефлятор</t>
  </si>
  <si>
    <t>Строительство</t>
  </si>
  <si>
    <t>ИТОГО суммарный коэф.</t>
  </si>
  <si>
    <t>Реконструкция воздушной линии 0,4-кВ, ТП №426, фидер 4 ВРУ № 3 (СНТ "Калинка")</t>
  </si>
  <si>
    <t>Реконструкции воздушной линии 0,4-кВ от ТП 24-7 фидер 1 протяженностью 800 метров (СНТ "Кооператор")</t>
  </si>
  <si>
    <t>Коэффициент дефлятор на 2025 год</t>
  </si>
  <si>
    <t>А1-60</t>
  </si>
  <si>
    <t>Организация однофазного ввода от питающего ВЛ с неизолированными поводами к потребителю, для установки приборов учета</t>
  </si>
  <si>
    <t>Организация однофазного ввода от питающего ВЛ с неизолированными поводами для установки прибора учета</t>
  </si>
  <si>
    <t>А1-61</t>
  </si>
  <si>
    <t>А1-77</t>
  </si>
  <si>
    <t>А1-78</t>
  </si>
  <si>
    <t>Установка программно-технического комплекса системы мониторинга и управления качеством электрической энергии</t>
  </si>
  <si>
    <t xml:space="preserve">Установка автоматизированного рабочего места АИИС КУЭ на ПС </t>
  </si>
  <si>
    <t>(наименование работ и затрат, наименование объекта)</t>
  </si>
  <si>
    <t>№ пп</t>
  </si>
  <si>
    <t>Обоснование</t>
  </si>
  <si>
    <t>Наименование</t>
  </si>
  <si>
    <t>Ед. изм.</t>
  </si>
  <si>
    <t>Кол.</t>
  </si>
  <si>
    <t xml:space="preserve">Раздел 1. Строительство  ВЛ-0,4 кВ </t>
  </si>
  <si>
    <t>1 км</t>
  </si>
  <si>
    <t>1 ед.</t>
  </si>
  <si>
    <t>НДС 20%</t>
  </si>
  <si>
    <t>ИТОГО с  НДС</t>
  </si>
  <si>
    <t xml:space="preserve"> </t>
  </si>
  <si>
    <t xml:space="preserve">  УНЦ Приказ Минэнерго России от от 26.02.2024 №131 "Об утверждении укрупненных нормативов цены типовых технологических решений капитального строительства объектов электроэнергетики в части объектов электросетевого хозяйства"</t>
  </si>
  <si>
    <t>Базовый УНЦ (тыс.руб)</t>
  </si>
  <si>
    <t xml:space="preserve">Коэффициент пересчета </t>
  </si>
  <si>
    <t xml:space="preserve">УНЦ арматуры, крепления, защиты от перенапряжения
</t>
  </si>
  <si>
    <t>Л11-02</t>
  </si>
  <si>
    <t>1 ВЛ</t>
  </si>
  <si>
    <t>Всего затрат (тыс.руб.)</t>
  </si>
  <si>
    <t>Итого по смете в ценах на 2025 год</t>
  </si>
  <si>
    <t xml:space="preserve">Итого по смете </t>
  </si>
  <si>
    <t>УНЦ для Камчатского края (тыс. руб)</t>
  </si>
  <si>
    <t>Раздел 1. АИИС КУЭ, ПКУ, технический учет электроэнергии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</si>
</sst>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#,##0.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8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6" fillId="0" borderId="0"/>
    <xf numFmtId="0" fontId="15" fillId="0" borderId="0"/>
    <xf numFmtId="0" fontId="1" fillId="0" borderId="0"/>
  </cellStyleXfs>
  <cellXfs count="78">
    <xf numFmtId="0" fontId="0" fillId="0" borderId="0" xfId="0"/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top" wrapText="1"/>
    </xf>
    <xf numFmtId="0" fontId="3" fillId="0" borderId="1" xfId="0" applyFont="1" applyBorder="1"/>
    <xf numFmtId="164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0" borderId="0" xfId="1" applyFont="1" applyAlignment="1">
      <alignment horizontal="center" vertical="top"/>
    </xf>
    <xf numFmtId="0" fontId="10" fillId="0" borderId="0" xfId="1" applyFont="1"/>
    <xf numFmtId="49" fontId="7" fillId="0" borderId="0" xfId="1" applyNumberFormat="1" applyFont="1" applyAlignment="1">
      <alignment horizontal="left" vertical="top"/>
    </xf>
    <xf numFmtId="0" fontId="7" fillId="0" borderId="0" xfId="1" applyFont="1" applyAlignment="1">
      <alignment horizontal="left" vertical="top"/>
    </xf>
    <xf numFmtId="0" fontId="9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top" wrapText="1"/>
    </xf>
    <xf numFmtId="0" fontId="8" fillId="0" borderId="0" xfId="1" applyFont="1" applyAlignment="1">
      <alignment horizontal="right" vertical="top"/>
    </xf>
    <xf numFmtId="0" fontId="11" fillId="0" borderId="0" xfId="1" applyFont="1" applyAlignment="1">
      <alignment horizontal="center" vertical="top"/>
    </xf>
    <xf numFmtId="0" fontId="7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top"/>
    </xf>
    <xf numFmtId="49" fontId="7" fillId="0" borderId="1" xfId="1" applyNumberFormat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top" wrapText="1"/>
    </xf>
    <xf numFmtId="0" fontId="7" fillId="0" borderId="1" xfId="1" applyFont="1" applyBorder="1" applyAlignment="1">
      <alignment horizontal="center" vertical="center"/>
    </xf>
    <xf numFmtId="0" fontId="12" fillId="0" borderId="1" xfId="1" applyFont="1" applyBorder="1" applyAlignment="1">
      <alignment horizontal="center" vertical="center" wrapText="1"/>
    </xf>
    <xf numFmtId="0" fontId="12" fillId="0" borderId="1" xfId="3" applyFont="1" applyBorder="1" applyAlignment="1">
      <alignment horizontal="center" vertical="center" wrapText="1"/>
    </xf>
    <xf numFmtId="1" fontId="12" fillId="0" borderId="1" xfId="2" applyNumberFormat="1" applyFont="1" applyBorder="1" applyAlignment="1">
      <alignment horizontal="center" vertical="center" wrapText="1"/>
    </xf>
    <xf numFmtId="4" fontId="12" fillId="0" borderId="1" xfId="1" applyNumberFormat="1" applyFont="1" applyBorder="1" applyAlignment="1">
      <alignment horizontal="center" vertical="center"/>
    </xf>
    <xf numFmtId="4" fontId="12" fillId="0" borderId="1" xfId="2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2" fillId="0" borderId="6" xfId="3" applyFont="1" applyBorder="1" applyAlignment="1">
      <alignment horizontal="center" vertical="center" wrapText="1"/>
    </xf>
    <xf numFmtId="0" fontId="14" fillId="0" borderId="1" xfId="0" applyFont="1" applyBorder="1" applyAlignment="1">
      <alignment vertical="top" wrapText="1"/>
    </xf>
    <xf numFmtId="166" fontId="13" fillId="0" borderId="1" xfId="1" applyNumberFormat="1" applyFont="1" applyBorder="1" applyAlignment="1">
      <alignment horizontal="center" vertical="center" wrapText="1"/>
    </xf>
    <xf numFmtId="166" fontId="12" fillId="0" borderId="1" xfId="1" applyNumberFormat="1" applyFont="1" applyBorder="1" applyAlignment="1">
      <alignment horizontal="center" vertical="center" wrapText="1"/>
    </xf>
    <xf numFmtId="0" fontId="17" fillId="0" borderId="0" xfId="1" applyFont="1" applyAlignment="1">
      <alignment horizontal="left" vertical="top" wrapText="1"/>
    </xf>
    <xf numFmtId="0" fontId="14" fillId="0" borderId="0" xfId="0" applyFont="1" applyAlignment="1">
      <alignment vertical="top" wrapText="1"/>
    </xf>
    <xf numFmtId="166" fontId="17" fillId="0" borderId="0" xfId="1" applyNumberFormat="1" applyFont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7" fillId="0" borderId="0" xfId="1" applyFont="1" applyAlignment="1">
      <alignment horizontal="center" vertical="top" wrapText="1"/>
    </xf>
    <xf numFmtId="0" fontId="13" fillId="0" borderId="3" xfId="1" applyFont="1" applyBorder="1" applyAlignment="1">
      <alignment horizontal="left" vertical="top" wrapText="1"/>
    </xf>
    <xf numFmtId="0" fontId="0" fillId="0" borderId="1" xfId="0" applyBorder="1" applyAlignment="1">
      <alignment vertical="center"/>
    </xf>
    <xf numFmtId="165" fontId="12" fillId="0" borderId="1" xfId="2" applyNumberFormat="1" applyFont="1" applyBorder="1" applyAlignment="1">
      <alignment horizontal="center" vertical="center" wrapText="1"/>
    </xf>
    <xf numFmtId="165" fontId="12" fillId="2" borderId="1" xfId="2" applyNumberFormat="1" applyFont="1" applyFill="1" applyBorder="1" applyAlignment="1">
      <alignment horizontal="center" vertical="center" wrapText="1"/>
    </xf>
    <xf numFmtId="4" fontId="17" fillId="0" borderId="1" xfId="1" applyNumberFormat="1" applyFont="1" applyBorder="1" applyAlignment="1">
      <alignment horizontal="center" vertical="center" wrapText="1"/>
    </xf>
    <xf numFmtId="4" fontId="13" fillId="0" borderId="1" xfId="1" applyNumberFormat="1" applyFont="1" applyBorder="1" applyAlignment="1">
      <alignment horizontal="center" vertical="center" wrapText="1"/>
    </xf>
    <xf numFmtId="0" fontId="1" fillId="0" borderId="0" xfId="0" applyFont="1"/>
    <xf numFmtId="0" fontId="18" fillId="0" borderId="0" xfId="1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center"/>
    </xf>
    <xf numFmtId="1" fontId="12" fillId="2" borderId="1" xfId="2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3" fillId="0" borderId="1" xfId="1" applyFont="1" applyBorder="1" applyAlignment="1">
      <alignment horizontal="left" vertical="top" wrapText="1"/>
    </xf>
    <xf numFmtId="0" fontId="16" fillId="0" borderId="1" xfId="0" applyFont="1" applyBorder="1" applyAlignment="1">
      <alignment vertical="top" wrapText="1"/>
    </xf>
    <xf numFmtId="0" fontId="8" fillId="0" borderId="0" xfId="1" applyFont="1" applyAlignment="1">
      <alignment horizontal="left" vertical="top" wrapText="1"/>
    </xf>
    <xf numFmtId="0" fontId="7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49" fontId="7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center"/>
    </xf>
    <xf numFmtId="0" fontId="12" fillId="0" borderId="1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14" fillId="0" borderId="1" xfId="0" applyFont="1" applyBorder="1" applyAlignment="1">
      <alignment vertical="top" wrapText="1"/>
    </xf>
    <xf numFmtId="0" fontId="17" fillId="0" borderId="2" xfId="1" applyFont="1" applyBorder="1" applyAlignment="1">
      <alignment horizontal="left" vertical="top" wrapText="1"/>
    </xf>
    <xf numFmtId="0" fontId="17" fillId="0" borderId="3" xfId="1" applyFont="1" applyBorder="1" applyAlignment="1">
      <alignment horizontal="left" vertical="top" wrapText="1"/>
    </xf>
    <xf numFmtId="0" fontId="17" fillId="0" borderId="4" xfId="1" applyFont="1" applyBorder="1" applyAlignment="1">
      <alignment horizontal="left" vertical="top" wrapText="1"/>
    </xf>
    <xf numFmtId="0" fontId="12" fillId="0" borderId="1" xfId="1" applyFont="1" applyBorder="1" applyAlignment="1">
      <alignment horizontal="left" vertical="top" wrapText="1"/>
    </xf>
    <xf numFmtId="0" fontId="8" fillId="0" borderId="5" xfId="1" applyFont="1" applyBorder="1" applyAlignment="1">
      <alignment horizontal="center" vertical="top" wrapText="1"/>
    </xf>
  </cellXfs>
  <cellStyles count="4">
    <cellStyle name="Обычный" xfId="0" builtinId="0"/>
    <cellStyle name="Обычный 2" xfId="1" xr:uid="{2ECD58AE-2343-4AD2-8A61-EDAB9B22CBD3}"/>
    <cellStyle name="Обычный 4" xfId="2" xr:uid="{D067BF3D-15E5-4E7C-B79B-39DFD2E68200}"/>
    <cellStyle name="Обычный 6 2" xfId="3" xr:uid="{74C43E1C-C4C2-4C0C-B74E-B7505EB96F7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20"/>
  <sheetViews>
    <sheetView zoomScaleNormal="100" workbookViewId="0">
      <selection activeCell="G5" sqref="G5:G9"/>
    </sheetView>
  </sheetViews>
  <sheetFormatPr defaultRowHeight="15" x14ac:dyDescent="0.25"/>
  <cols>
    <col min="1" max="1" width="3.28515625" customWidth="1"/>
    <col min="2" max="2" width="25.7109375" customWidth="1"/>
    <col min="3" max="3" width="17.140625" customWidth="1"/>
    <col min="4" max="4" width="13.5703125" customWidth="1"/>
    <col min="5" max="5" width="10.28515625" customWidth="1"/>
    <col min="6" max="6" width="13" customWidth="1"/>
    <col min="7" max="7" width="14.28515625" customWidth="1"/>
    <col min="8" max="8" width="15" customWidth="1"/>
    <col min="9" max="9" width="15.7109375" customWidth="1"/>
    <col min="10" max="10" width="14.140625" customWidth="1"/>
    <col min="11" max="11" width="14" customWidth="1"/>
    <col min="12" max="12" width="14.140625" customWidth="1"/>
    <col min="13" max="13" width="12.28515625" customWidth="1"/>
  </cols>
  <sheetData>
    <row r="2" spans="2:13" ht="15.75" x14ac:dyDescent="0.25">
      <c r="B2" s="56" t="s">
        <v>0</v>
      </c>
      <c r="C2" s="57"/>
      <c r="D2" s="57"/>
      <c r="E2" s="57"/>
      <c r="F2" s="57"/>
      <c r="G2" s="57"/>
      <c r="H2" s="57"/>
      <c r="I2" s="1"/>
    </row>
    <row r="3" spans="2:13" x14ac:dyDescent="0.25">
      <c r="I3">
        <v>2025</v>
      </c>
      <c r="J3">
        <v>2026</v>
      </c>
      <c r="K3">
        <v>2027</v>
      </c>
      <c r="L3">
        <v>2029</v>
      </c>
    </row>
    <row r="4" spans="2:13" ht="60" x14ac:dyDescent="0.25">
      <c r="B4" s="2" t="s">
        <v>1</v>
      </c>
      <c r="C4" s="2" t="s">
        <v>22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31</v>
      </c>
      <c r="I4" s="2" t="s">
        <v>6</v>
      </c>
      <c r="J4" s="2" t="s">
        <v>6</v>
      </c>
      <c r="K4" s="2" t="s">
        <v>6</v>
      </c>
      <c r="L4" s="2" t="s">
        <v>6</v>
      </c>
    </row>
    <row r="5" spans="2:13" ht="33.75" customHeight="1" x14ac:dyDescent="0.25">
      <c r="B5" s="2" t="s">
        <v>7</v>
      </c>
      <c r="C5" s="3" t="s">
        <v>8</v>
      </c>
      <c r="D5" s="4" t="s">
        <v>9</v>
      </c>
      <c r="E5" s="5">
        <v>33</v>
      </c>
      <c r="F5" s="5">
        <v>57.24</v>
      </c>
      <c r="G5" s="5">
        <v>1.89</v>
      </c>
      <c r="H5" s="6">
        <v>1.046</v>
      </c>
      <c r="I5" s="6">
        <f>E5*F5*G5*H5</f>
        <v>3734.2815047999998</v>
      </c>
      <c r="J5" s="6">
        <f>I5*J16</f>
        <v>3906.0584540208001</v>
      </c>
      <c r="K5" s="6">
        <f>J5*K16</f>
        <v>4085.7371429057571</v>
      </c>
      <c r="L5" s="6">
        <f>K5*L16*M16</f>
        <v>4470.2703798474759</v>
      </c>
    </row>
    <row r="6" spans="2:13" ht="93" customHeight="1" x14ac:dyDescent="0.25">
      <c r="B6" s="2" t="s">
        <v>33</v>
      </c>
      <c r="C6" s="3" t="s">
        <v>32</v>
      </c>
      <c r="D6" s="4" t="s">
        <v>9</v>
      </c>
      <c r="E6" s="5">
        <v>33</v>
      </c>
      <c r="F6" s="5">
        <v>7.06</v>
      </c>
      <c r="G6" s="5">
        <v>1.89</v>
      </c>
      <c r="H6" s="6">
        <f>H5</f>
        <v>1.046</v>
      </c>
      <c r="I6" s="6">
        <f>E6*F6*G6*H6</f>
        <v>460.58748119999996</v>
      </c>
      <c r="J6" s="6">
        <f>I6*J16</f>
        <v>481.77450533519999</v>
      </c>
      <c r="K6" s="6">
        <f>J6*K16</f>
        <v>503.93613258061919</v>
      </c>
      <c r="L6" s="6">
        <f>K6*L16*M16</f>
        <v>551.36458563457677</v>
      </c>
    </row>
    <row r="7" spans="2:13" ht="81.75" customHeight="1" x14ac:dyDescent="0.25">
      <c r="B7" s="2" t="s">
        <v>34</v>
      </c>
      <c r="C7" s="3" t="s">
        <v>35</v>
      </c>
      <c r="D7" s="4" t="s">
        <v>9</v>
      </c>
      <c r="E7" s="5">
        <v>33</v>
      </c>
      <c r="F7" s="5">
        <v>7.79</v>
      </c>
      <c r="G7" s="5">
        <v>1.89</v>
      </c>
      <c r="H7" s="6">
        <f t="shared" ref="H7:H8" si="0">H6</f>
        <v>1.046</v>
      </c>
      <c r="I7" s="6">
        <f t="shared" ref="I7:I9" si="1">E7*F7*G7*H7</f>
        <v>508.21196579999997</v>
      </c>
      <c r="J7" s="6">
        <f>I7*J16</f>
        <v>531.58971622679996</v>
      </c>
      <c r="K7" s="6">
        <f>J7*K16</f>
        <v>556.04284317323277</v>
      </c>
      <c r="L7" s="6">
        <f>K7*L16*M16</f>
        <v>608.37537140132486</v>
      </c>
    </row>
    <row r="8" spans="2:13" ht="81.75" customHeight="1" x14ac:dyDescent="0.25">
      <c r="B8" s="2" t="s">
        <v>38</v>
      </c>
      <c r="C8" s="3" t="s">
        <v>36</v>
      </c>
      <c r="D8" s="4" t="s">
        <v>9</v>
      </c>
      <c r="E8" s="5">
        <v>33</v>
      </c>
      <c r="F8" s="5">
        <v>5342.21</v>
      </c>
      <c r="G8" s="5">
        <v>1.89</v>
      </c>
      <c r="H8" s="6">
        <f t="shared" si="0"/>
        <v>1.046</v>
      </c>
      <c r="I8" s="6">
        <f>E8*F8*G8*H8</f>
        <v>348520.54503419995</v>
      </c>
      <c r="J8" s="6">
        <f>I8*J16</f>
        <v>364552.49010577315</v>
      </c>
      <c r="K8" s="6">
        <f>J8*K16</f>
        <v>381321.90465063875</v>
      </c>
      <c r="L8" s="6">
        <f>K8*L16*M16</f>
        <v>417210.39702873828</v>
      </c>
    </row>
    <row r="9" spans="2:13" ht="59.25" customHeight="1" x14ac:dyDescent="0.25">
      <c r="B9" s="2" t="s">
        <v>39</v>
      </c>
      <c r="C9" s="3" t="s">
        <v>37</v>
      </c>
      <c r="D9" s="4" t="s">
        <v>9</v>
      </c>
      <c r="E9" s="5">
        <v>33</v>
      </c>
      <c r="F9" s="5">
        <v>570.67999999999995</v>
      </c>
      <c r="G9" s="5">
        <v>1.89</v>
      </c>
      <c r="H9" s="6">
        <f>H5</f>
        <v>1.046</v>
      </c>
      <c r="I9" s="6">
        <f t="shared" si="1"/>
        <v>37230.603933599996</v>
      </c>
      <c r="J9" s="6">
        <f>I9*J16</f>
        <v>38943.2117145456</v>
      </c>
      <c r="K9" s="6">
        <f>J9*K16</f>
        <v>40734.599453414696</v>
      </c>
      <c r="L9" s="6">
        <f>K9*L16*M16</f>
        <v>44568.377015572281</v>
      </c>
    </row>
    <row r="10" spans="2:13" x14ac:dyDescent="0.25">
      <c r="B10" s="58" t="s">
        <v>11</v>
      </c>
      <c r="C10" s="59"/>
      <c r="D10" s="59"/>
      <c r="E10" s="59"/>
      <c r="F10" s="59"/>
      <c r="G10" s="59"/>
      <c r="H10" s="60"/>
      <c r="I10" s="6">
        <f>SUM(I5:I9)</f>
        <v>390454.22991959995</v>
      </c>
      <c r="J10" s="6">
        <f t="shared" ref="J10:L10" si="2">SUM(J5:J9)</f>
        <v>408415.12449590157</v>
      </c>
      <c r="K10" s="6">
        <f t="shared" si="2"/>
        <v>427202.22022271302</v>
      </c>
      <c r="L10" s="6">
        <f t="shared" si="2"/>
        <v>467408.78438119392</v>
      </c>
    </row>
    <row r="11" spans="2:13" x14ac:dyDescent="0.25">
      <c r="B11" s="7"/>
      <c r="C11" s="7"/>
      <c r="D11" s="7"/>
      <c r="E11" s="7"/>
      <c r="F11" s="7"/>
      <c r="G11" s="7"/>
      <c r="H11" s="7"/>
      <c r="I11" s="8"/>
    </row>
    <row r="13" spans="2:13" ht="15.75" x14ac:dyDescent="0.25">
      <c r="K13" s="15" t="s">
        <v>25</v>
      </c>
      <c r="L13" s="15"/>
      <c r="M13" s="15"/>
    </row>
    <row r="15" spans="2:13" ht="15.75" x14ac:dyDescent="0.25">
      <c r="H15" s="12" t="s">
        <v>26</v>
      </c>
      <c r="I15" s="14">
        <v>2025</v>
      </c>
      <c r="J15" s="14">
        <v>2026</v>
      </c>
      <c r="K15" s="14">
        <v>2027</v>
      </c>
      <c r="L15" s="14">
        <v>2028</v>
      </c>
      <c r="M15" s="14">
        <v>2029</v>
      </c>
    </row>
    <row r="16" spans="2:13" ht="15.75" x14ac:dyDescent="0.25">
      <c r="H16" s="12" t="s">
        <v>27</v>
      </c>
      <c r="I16" s="3">
        <v>1.046</v>
      </c>
      <c r="J16" s="3">
        <v>1.046</v>
      </c>
      <c r="K16" s="3">
        <v>1.046</v>
      </c>
      <c r="L16" s="3">
        <v>1.046</v>
      </c>
      <c r="M16" s="3">
        <v>1.046</v>
      </c>
    </row>
    <row r="17" spans="2:13" ht="15.75" x14ac:dyDescent="0.25">
      <c r="H17" s="12" t="s">
        <v>28</v>
      </c>
      <c r="I17" s="13">
        <f>1.53*I16</f>
        <v>1.6003800000000001</v>
      </c>
      <c r="J17" s="13">
        <f>I17*J16</f>
        <v>1.6739974800000001</v>
      </c>
      <c r="K17" s="13">
        <f>J17*K16</f>
        <v>1.7510013640800002</v>
      </c>
      <c r="L17" s="13">
        <f>K17*L16</f>
        <v>1.8315474268276803</v>
      </c>
      <c r="M17" s="13">
        <f>1.832*M16</f>
        <v>1.9162720000000002</v>
      </c>
    </row>
    <row r="20" spans="2:13" x14ac:dyDescent="0.25">
      <c r="B20" t="s">
        <v>20</v>
      </c>
      <c r="E20" t="s">
        <v>21</v>
      </c>
    </row>
  </sheetData>
  <mergeCells count="2">
    <mergeCell ref="B2:H2"/>
    <mergeCell ref="B10:H10"/>
  </mergeCells>
  <phoneticPr fontId="4" type="noConversion"/>
  <pageMargins left="0.7" right="0.7" top="0.75" bottom="0.75" header="0.3" footer="0.3"/>
  <pageSetup paperSize="9" scale="7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0C3810-36FB-41F2-A74C-9E644C6827B9}">
  <dimension ref="A1:I29"/>
  <sheetViews>
    <sheetView tabSelected="1" topLeftCell="A9" zoomScaleNormal="100" workbookViewId="0">
      <selection activeCell="H26" sqref="H26"/>
    </sheetView>
  </sheetViews>
  <sheetFormatPr defaultRowHeight="12.75" x14ac:dyDescent="0.2"/>
  <cols>
    <col min="1" max="1" width="4.5703125" style="16" customWidth="1"/>
    <col min="2" max="2" width="19" style="18" customWidth="1"/>
    <col min="3" max="3" width="40.7109375" style="42" customWidth="1"/>
    <col min="4" max="4" width="13.5703125" style="43" customWidth="1"/>
    <col min="5" max="5" width="10.85546875" style="21" customWidth="1"/>
    <col min="6" max="8" width="14.28515625" style="20" customWidth="1"/>
    <col min="9" max="9" width="18.42578125" style="20" customWidth="1"/>
    <col min="10" max="16384" width="9.140625" style="17"/>
  </cols>
  <sheetData>
    <row r="1" spans="1:9" x14ac:dyDescent="0.2">
      <c r="C1" s="19"/>
      <c r="D1" s="16"/>
      <c r="E1" s="16"/>
    </row>
    <row r="2" spans="1:9" ht="15" customHeight="1" x14ac:dyDescent="0.25">
      <c r="B2" s="22" t="s">
        <v>51</v>
      </c>
      <c r="C2" s="56" t="s">
        <v>0</v>
      </c>
      <c r="D2" s="57"/>
      <c r="E2" s="57"/>
      <c r="F2" s="57"/>
      <c r="G2" s="57"/>
      <c r="H2" s="57"/>
      <c r="I2" s="57"/>
    </row>
    <row r="3" spans="1:9" x14ac:dyDescent="0.2">
      <c r="C3" s="19"/>
      <c r="D3" s="16"/>
      <c r="E3" s="23" t="s">
        <v>40</v>
      </c>
    </row>
    <row r="4" spans="1:9" ht="15" x14ac:dyDescent="0.2">
      <c r="C4" s="63" t="s">
        <v>52</v>
      </c>
      <c r="D4" s="63"/>
      <c r="E4" s="63"/>
      <c r="F4" s="63"/>
      <c r="G4" s="63"/>
      <c r="H4" s="63"/>
      <c r="I4" s="63"/>
    </row>
    <row r="5" spans="1:9" ht="15" customHeight="1" x14ac:dyDescent="0.2">
      <c r="A5" s="64" t="s">
        <v>41</v>
      </c>
      <c r="B5" s="66" t="s">
        <v>42</v>
      </c>
      <c r="C5" s="64" t="s">
        <v>43</v>
      </c>
      <c r="D5" s="64" t="s">
        <v>44</v>
      </c>
      <c r="E5" s="64" t="s">
        <v>45</v>
      </c>
      <c r="F5" s="69" t="s">
        <v>53</v>
      </c>
      <c r="G5" s="69" t="s">
        <v>54</v>
      </c>
      <c r="H5" s="69" t="s">
        <v>61</v>
      </c>
      <c r="I5" s="69" t="s">
        <v>58</v>
      </c>
    </row>
    <row r="6" spans="1:9" x14ac:dyDescent="0.2">
      <c r="A6" s="65"/>
      <c r="B6" s="67"/>
      <c r="C6" s="68"/>
      <c r="D6" s="64"/>
      <c r="E6" s="64"/>
      <c r="F6" s="70"/>
      <c r="G6" s="70"/>
      <c r="H6" s="70"/>
      <c r="I6" s="70"/>
    </row>
    <row r="7" spans="1:9" x14ac:dyDescent="0.2">
      <c r="A7" s="65"/>
      <c r="B7" s="67"/>
      <c r="C7" s="68"/>
      <c r="D7" s="64"/>
      <c r="E7" s="64"/>
      <c r="F7" s="71"/>
      <c r="G7" s="71"/>
      <c r="H7" s="71"/>
      <c r="I7" s="71"/>
    </row>
    <row r="8" spans="1:9" x14ac:dyDescent="0.2">
      <c r="A8" s="25">
        <v>1</v>
      </c>
      <c r="B8" s="26">
        <v>2</v>
      </c>
      <c r="C8" s="24">
        <v>3</v>
      </c>
      <c r="D8" s="24">
        <v>4</v>
      </c>
      <c r="E8" s="27">
        <v>5</v>
      </c>
      <c r="F8" s="28">
        <v>6</v>
      </c>
      <c r="G8" s="28">
        <v>7</v>
      </c>
      <c r="H8" s="28">
        <v>8</v>
      </c>
      <c r="I8" s="28">
        <v>9</v>
      </c>
    </row>
    <row r="9" spans="1:9" ht="15" x14ac:dyDescent="0.2">
      <c r="A9" s="61" t="s">
        <v>62</v>
      </c>
      <c r="B9" s="72"/>
      <c r="C9" s="72"/>
      <c r="D9" s="72"/>
      <c r="E9" s="72"/>
      <c r="F9" s="72"/>
      <c r="G9" s="72"/>
      <c r="H9" s="72"/>
      <c r="I9" s="72"/>
    </row>
    <row r="10" spans="1:9" ht="26.25" customHeight="1" x14ac:dyDescent="0.2">
      <c r="A10" s="29">
        <v>1</v>
      </c>
      <c r="B10" s="3" t="s">
        <v>13</v>
      </c>
      <c r="C10" s="55" t="s">
        <v>7</v>
      </c>
      <c r="D10" s="35" t="s">
        <v>48</v>
      </c>
      <c r="E10" s="54">
        <v>33</v>
      </c>
      <c r="F10" s="5">
        <v>57.24</v>
      </c>
      <c r="G10" s="5">
        <v>1.89</v>
      </c>
      <c r="H10" s="33">
        <f>F10*G10</f>
        <v>108.1836</v>
      </c>
      <c r="I10" s="32">
        <f>E10*H10</f>
        <v>3570.0587999999998</v>
      </c>
    </row>
    <row r="11" spans="1:9" ht="63.75" customHeight="1" x14ac:dyDescent="0.2">
      <c r="A11" s="29">
        <v>2</v>
      </c>
      <c r="B11" s="3" t="s">
        <v>32</v>
      </c>
      <c r="C11" s="55" t="s">
        <v>33</v>
      </c>
      <c r="D11" s="35" t="s">
        <v>48</v>
      </c>
      <c r="E11" s="54">
        <v>33</v>
      </c>
      <c r="F11" s="5">
        <v>7.06</v>
      </c>
      <c r="G11" s="5">
        <v>1.89</v>
      </c>
      <c r="H11" s="33">
        <f t="shared" ref="H11:H14" si="0">F11*G11</f>
        <v>13.343399999999999</v>
      </c>
      <c r="I11" s="32">
        <f t="shared" ref="I11:I13" si="1">E11*H11</f>
        <v>440.33219999999994</v>
      </c>
    </row>
    <row r="12" spans="1:9" ht="50.25" customHeight="1" x14ac:dyDescent="0.2">
      <c r="A12" s="29">
        <v>3</v>
      </c>
      <c r="B12" s="3" t="s">
        <v>35</v>
      </c>
      <c r="C12" s="55" t="s">
        <v>34</v>
      </c>
      <c r="D12" s="35" t="s">
        <v>48</v>
      </c>
      <c r="E12" s="54">
        <v>33</v>
      </c>
      <c r="F12" s="5">
        <v>7.79</v>
      </c>
      <c r="G12" s="5">
        <v>1.89</v>
      </c>
      <c r="H12" s="33">
        <f t="shared" si="0"/>
        <v>14.723099999999999</v>
      </c>
      <c r="I12" s="32">
        <f t="shared" si="1"/>
        <v>485.86229999999995</v>
      </c>
    </row>
    <row r="13" spans="1:9" ht="60" customHeight="1" x14ac:dyDescent="0.2">
      <c r="A13" s="29">
        <v>4</v>
      </c>
      <c r="B13" s="3" t="s">
        <v>36</v>
      </c>
      <c r="C13" s="55" t="s">
        <v>38</v>
      </c>
      <c r="D13" s="35" t="s">
        <v>48</v>
      </c>
      <c r="E13" s="54">
        <v>1</v>
      </c>
      <c r="F13" s="5">
        <v>5342.21</v>
      </c>
      <c r="G13" s="5">
        <v>1.89</v>
      </c>
      <c r="H13" s="33">
        <f t="shared" si="0"/>
        <v>10096.776899999999</v>
      </c>
      <c r="I13" s="32">
        <f t="shared" si="1"/>
        <v>10096.776899999999</v>
      </c>
    </row>
    <row r="14" spans="1:9" ht="55.5" customHeight="1" x14ac:dyDescent="0.2">
      <c r="A14" s="29">
        <v>5</v>
      </c>
      <c r="B14" s="3" t="s">
        <v>37</v>
      </c>
      <c r="C14" s="55" t="s">
        <v>39</v>
      </c>
      <c r="D14" s="35" t="s">
        <v>48</v>
      </c>
      <c r="E14" s="54">
        <v>1</v>
      </c>
      <c r="F14" s="5">
        <v>570.67999999999995</v>
      </c>
      <c r="G14" s="5">
        <v>1.89</v>
      </c>
      <c r="H14" s="33">
        <f t="shared" si="0"/>
        <v>1078.5851999999998</v>
      </c>
      <c r="I14" s="32">
        <f>E14*H14</f>
        <v>1078.5851999999998</v>
      </c>
    </row>
    <row r="15" spans="1:9" ht="15" customHeight="1" x14ac:dyDescent="0.2">
      <c r="A15" s="73" t="s">
        <v>60</v>
      </c>
      <c r="B15" s="74"/>
      <c r="C15" s="74"/>
      <c r="D15" s="74"/>
      <c r="E15" s="74"/>
      <c r="F15" s="75"/>
      <c r="G15" s="36"/>
      <c r="H15" s="36"/>
      <c r="I15" s="48">
        <f>SUM(I10:I14)</f>
        <v>15671.615399999997</v>
      </c>
    </row>
    <row r="16" spans="1:9" ht="12.75" customHeight="1" x14ac:dyDescent="0.2">
      <c r="A16" s="73" t="s">
        <v>59</v>
      </c>
      <c r="B16" s="74"/>
      <c r="C16" s="74"/>
      <c r="D16" s="74"/>
      <c r="E16" s="74"/>
      <c r="F16" s="75"/>
      <c r="G16" s="44"/>
      <c r="H16" s="44"/>
      <c r="I16" s="49">
        <f>I15*H25</f>
        <v>30023.658975667786</v>
      </c>
    </row>
    <row r="17" spans="1:9" x14ac:dyDescent="0.2">
      <c r="A17" s="76" t="s">
        <v>49</v>
      </c>
      <c r="B17" s="62"/>
      <c r="C17" s="62"/>
      <c r="D17" s="62"/>
      <c r="E17" s="62"/>
      <c r="F17" s="62"/>
      <c r="G17" s="34"/>
      <c r="H17" s="34"/>
      <c r="I17" s="38">
        <f>I16*20%</f>
        <v>6004.7317951335572</v>
      </c>
    </row>
    <row r="18" spans="1:9" x14ac:dyDescent="0.2">
      <c r="A18" s="61" t="s">
        <v>50</v>
      </c>
      <c r="B18" s="62"/>
      <c r="C18" s="62"/>
      <c r="D18" s="62"/>
      <c r="E18" s="62"/>
      <c r="F18" s="62"/>
      <c r="G18" s="34"/>
      <c r="H18" s="34"/>
      <c r="I18" s="37">
        <f>I16+I17</f>
        <v>36028.390770801343</v>
      </c>
    </row>
    <row r="19" spans="1:9" ht="15" x14ac:dyDescent="0.2">
      <c r="A19" s="39"/>
      <c r="B19" s="40"/>
      <c r="C19" s="40"/>
      <c r="D19" s="40"/>
      <c r="E19" s="40"/>
      <c r="F19" s="40"/>
      <c r="G19" s="40"/>
      <c r="H19" s="40"/>
      <c r="I19" s="41"/>
    </row>
    <row r="20" spans="1:9" ht="15" x14ac:dyDescent="0.2">
      <c r="A20" s="39"/>
      <c r="B20" s="40"/>
      <c r="C20" s="40"/>
      <c r="D20" s="40"/>
      <c r="E20" s="40"/>
      <c r="F20" s="40"/>
      <c r="G20" s="40"/>
      <c r="H20" s="40"/>
      <c r="I20" s="41"/>
    </row>
    <row r="21" spans="1:9" ht="15.75" x14ac:dyDescent="0.25">
      <c r="A21" s="39"/>
      <c r="B21" s="40"/>
      <c r="C21"/>
      <c r="D21"/>
      <c r="E21"/>
      <c r="F21" s="15" t="s">
        <v>25</v>
      </c>
      <c r="G21" s="15"/>
      <c r="H21" s="15"/>
      <c r="I21" s="15"/>
    </row>
    <row r="22" spans="1:9" ht="15" x14ac:dyDescent="0.25">
      <c r="C22"/>
      <c r="D22"/>
      <c r="E22"/>
      <c r="F22"/>
      <c r="G22"/>
      <c r="H22"/>
      <c r="I22"/>
    </row>
    <row r="23" spans="1:9" ht="15.75" x14ac:dyDescent="0.25">
      <c r="C23" s="12" t="s">
        <v>26</v>
      </c>
      <c r="D23" s="14">
        <v>2025</v>
      </c>
      <c r="E23" s="14">
        <v>2026</v>
      </c>
      <c r="F23" s="14">
        <v>2027</v>
      </c>
      <c r="G23" s="14">
        <v>2028</v>
      </c>
      <c r="H23" s="14">
        <v>2029</v>
      </c>
      <c r="I23"/>
    </row>
    <row r="24" spans="1:9" ht="15.75" x14ac:dyDescent="0.25">
      <c r="C24" s="12" t="s">
        <v>27</v>
      </c>
      <c r="D24" s="3">
        <v>1.046</v>
      </c>
      <c r="E24" s="3">
        <v>1.046</v>
      </c>
      <c r="F24" s="3">
        <v>1.046</v>
      </c>
      <c r="G24" s="3">
        <v>1.046</v>
      </c>
      <c r="H24" s="3">
        <v>1.046</v>
      </c>
      <c r="I24"/>
    </row>
    <row r="25" spans="1:9" ht="15.75" x14ac:dyDescent="0.25">
      <c r="C25" s="12" t="s">
        <v>28</v>
      </c>
      <c r="D25" s="13">
        <f>1.53*D24</f>
        <v>1.6003800000000001</v>
      </c>
      <c r="E25" s="13">
        <f>D25*E24</f>
        <v>1.6739974800000001</v>
      </c>
      <c r="F25" s="13">
        <f>E25*F24</f>
        <v>1.7510013640800002</v>
      </c>
      <c r="G25" s="13">
        <f>F25*G24</f>
        <v>1.8315474268276803</v>
      </c>
      <c r="H25" s="13">
        <f>G25*H24</f>
        <v>1.9157986084617538</v>
      </c>
      <c r="I25"/>
    </row>
    <row r="26" spans="1:9" ht="15" x14ac:dyDescent="0.25">
      <c r="I26"/>
    </row>
    <row r="29" spans="1:9" ht="15" x14ac:dyDescent="0.25">
      <c r="B29" s="50" t="s">
        <v>20</v>
      </c>
      <c r="C29"/>
      <c r="D29" t="s">
        <v>21</v>
      </c>
    </row>
  </sheetData>
  <mergeCells count="16">
    <mergeCell ref="A18:F18"/>
    <mergeCell ref="C2:I2"/>
    <mergeCell ref="C4:I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A9:I9"/>
    <mergeCell ref="A15:F15"/>
    <mergeCell ref="A16:F16"/>
    <mergeCell ref="A17:F17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7544AD-B835-4365-A454-A68AC1CD63DB}">
  <dimension ref="A1:I31"/>
  <sheetViews>
    <sheetView zoomScaleNormal="100" workbookViewId="0">
      <selection activeCell="H28" sqref="H28"/>
    </sheetView>
  </sheetViews>
  <sheetFormatPr defaultRowHeight="12.75" x14ac:dyDescent="0.2"/>
  <cols>
    <col min="1" max="1" width="4.5703125" style="16" customWidth="1"/>
    <col min="2" max="2" width="19" style="18" customWidth="1"/>
    <col min="3" max="3" width="40.7109375" style="42" customWidth="1"/>
    <col min="4" max="4" width="13.5703125" style="43" customWidth="1"/>
    <col min="5" max="5" width="10.85546875" style="21" customWidth="1"/>
    <col min="6" max="8" width="14.28515625" style="20" customWidth="1"/>
    <col min="9" max="9" width="18.42578125" style="20" customWidth="1"/>
    <col min="10" max="16384" width="9.140625" style="17"/>
  </cols>
  <sheetData>
    <row r="1" spans="1:9" x14ac:dyDescent="0.2">
      <c r="C1" s="19"/>
      <c r="D1" s="16"/>
      <c r="E1" s="16"/>
    </row>
    <row r="2" spans="1:9" ht="15" x14ac:dyDescent="0.2">
      <c r="B2" s="22" t="s">
        <v>51</v>
      </c>
      <c r="C2" s="77" t="s">
        <v>29</v>
      </c>
      <c r="D2" s="77"/>
      <c r="E2" s="77"/>
      <c r="F2" s="77"/>
      <c r="G2" s="77"/>
      <c r="H2" s="77"/>
      <c r="I2" s="77"/>
    </row>
    <row r="3" spans="1:9" x14ac:dyDescent="0.2">
      <c r="C3" s="19"/>
      <c r="D3" s="16"/>
      <c r="E3" s="23" t="s">
        <v>40</v>
      </c>
    </row>
    <row r="4" spans="1:9" ht="15" x14ac:dyDescent="0.2">
      <c r="C4" s="63" t="s">
        <v>52</v>
      </c>
      <c r="D4" s="63"/>
      <c r="E4" s="63"/>
      <c r="F4" s="63"/>
      <c r="G4" s="63"/>
      <c r="H4" s="63"/>
      <c r="I4" s="63"/>
    </row>
    <row r="5" spans="1:9" ht="15" customHeight="1" x14ac:dyDescent="0.2">
      <c r="A5" s="64" t="s">
        <v>41</v>
      </c>
      <c r="B5" s="66" t="s">
        <v>42</v>
      </c>
      <c r="C5" s="64" t="s">
        <v>43</v>
      </c>
      <c r="D5" s="64" t="s">
        <v>44</v>
      </c>
      <c r="E5" s="64" t="s">
        <v>45</v>
      </c>
      <c r="F5" s="69" t="s">
        <v>53</v>
      </c>
      <c r="G5" s="69" t="s">
        <v>54</v>
      </c>
      <c r="H5" s="69" t="s">
        <v>61</v>
      </c>
      <c r="I5" s="69" t="s">
        <v>58</v>
      </c>
    </row>
    <row r="6" spans="1:9" x14ac:dyDescent="0.2">
      <c r="A6" s="65"/>
      <c r="B6" s="67"/>
      <c r="C6" s="68"/>
      <c r="D6" s="64"/>
      <c r="E6" s="64"/>
      <c r="F6" s="70"/>
      <c r="G6" s="70"/>
      <c r="H6" s="70"/>
      <c r="I6" s="70"/>
    </row>
    <row r="7" spans="1:9" x14ac:dyDescent="0.2">
      <c r="A7" s="65"/>
      <c r="B7" s="67"/>
      <c r="C7" s="68"/>
      <c r="D7" s="64"/>
      <c r="E7" s="64"/>
      <c r="F7" s="71"/>
      <c r="G7" s="71"/>
      <c r="H7" s="71"/>
      <c r="I7" s="71"/>
    </row>
    <row r="8" spans="1:9" x14ac:dyDescent="0.2">
      <c r="A8" s="25">
        <v>1</v>
      </c>
      <c r="B8" s="26">
        <v>2</v>
      </c>
      <c r="C8" s="24">
        <v>3</v>
      </c>
      <c r="D8" s="24">
        <v>4</v>
      </c>
      <c r="E8" s="27">
        <v>5</v>
      </c>
      <c r="F8" s="28">
        <v>6</v>
      </c>
      <c r="G8" s="28">
        <v>7</v>
      </c>
      <c r="H8" s="28">
        <v>8</v>
      </c>
      <c r="I8" s="28">
        <v>9</v>
      </c>
    </row>
    <row r="9" spans="1:9" ht="15" x14ac:dyDescent="0.2">
      <c r="A9" s="61" t="s">
        <v>46</v>
      </c>
      <c r="B9" s="72"/>
      <c r="C9" s="72"/>
      <c r="D9" s="72"/>
      <c r="E9" s="72"/>
      <c r="F9" s="72"/>
      <c r="G9" s="72"/>
      <c r="H9" s="72"/>
      <c r="I9" s="72"/>
    </row>
    <row r="10" spans="1:9" ht="30" x14ac:dyDescent="0.2">
      <c r="A10" s="29">
        <v>1</v>
      </c>
      <c r="B10" s="5" t="s">
        <v>13</v>
      </c>
      <c r="C10" s="10" t="s">
        <v>12</v>
      </c>
      <c r="D10" s="30" t="s">
        <v>47</v>
      </c>
      <c r="E10" s="47">
        <v>0.8</v>
      </c>
      <c r="F10" s="33">
        <v>963.68</v>
      </c>
      <c r="G10" s="33">
        <v>4.9800000000000004</v>
      </c>
      <c r="H10" s="33">
        <f>F10*G10</f>
        <v>4799.1264000000001</v>
      </c>
      <c r="I10" s="32">
        <f>E10*H10</f>
        <v>3839.3011200000001</v>
      </c>
    </row>
    <row r="11" spans="1:9" ht="24" customHeight="1" x14ac:dyDescent="0.2">
      <c r="A11" s="29">
        <v>2</v>
      </c>
      <c r="B11" s="2" t="s">
        <v>15</v>
      </c>
      <c r="C11" s="45" t="s">
        <v>14</v>
      </c>
      <c r="D11" s="30" t="s">
        <v>47</v>
      </c>
      <c r="E11" s="47">
        <v>0.8</v>
      </c>
      <c r="F11" s="33">
        <v>949.02</v>
      </c>
      <c r="G11" s="33">
        <v>2.36</v>
      </c>
      <c r="H11" s="33">
        <f t="shared" ref="H11:H16" si="0">F11*G11</f>
        <v>2239.6871999999998</v>
      </c>
      <c r="I11" s="32">
        <f t="shared" ref="I11:I16" si="1">E11*H11</f>
        <v>1791.7497599999999</v>
      </c>
    </row>
    <row r="12" spans="1:9" ht="27" customHeight="1" x14ac:dyDescent="0.2">
      <c r="A12" s="29">
        <v>3</v>
      </c>
      <c r="B12" s="5" t="s">
        <v>17</v>
      </c>
      <c r="C12" s="10" t="s">
        <v>16</v>
      </c>
      <c r="D12" s="30" t="s">
        <v>47</v>
      </c>
      <c r="E12" s="47">
        <v>0.8</v>
      </c>
      <c r="F12" s="33">
        <v>790.09</v>
      </c>
      <c r="G12" s="33">
        <v>2.5499999999999998</v>
      </c>
      <c r="H12" s="33">
        <f t="shared" si="0"/>
        <v>2014.7294999999999</v>
      </c>
      <c r="I12" s="32">
        <f t="shared" si="1"/>
        <v>1611.7836</v>
      </c>
    </row>
    <row r="13" spans="1:9" ht="28.5" customHeight="1" x14ac:dyDescent="0.2">
      <c r="A13" s="29">
        <v>4</v>
      </c>
      <c r="B13" s="5" t="s">
        <v>18</v>
      </c>
      <c r="C13" s="11" t="s">
        <v>55</v>
      </c>
      <c r="D13" s="35" t="s">
        <v>48</v>
      </c>
      <c r="E13" s="31">
        <v>29</v>
      </c>
      <c r="F13" s="33">
        <v>4.95</v>
      </c>
      <c r="G13" s="33">
        <v>2.5499999999999998</v>
      </c>
      <c r="H13" s="33">
        <f t="shared" si="0"/>
        <v>12.622499999999999</v>
      </c>
      <c r="I13" s="32">
        <f t="shared" si="1"/>
        <v>366.05249999999995</v>
      </c>
    </row>
    <row r="14" spans="1:9" ht="28.5" customHeight="1" x14ac:dyDescent="0.2">
      <c r="A14" s="29">
        <v>5</v>
      </c>
      <c r="B14" s="5" t="s">
        <v>56</v>
      </c>
      <c r="C14" s="11" t="s">
        <v>55</v>
      </c>
      <c r="D14" s="35" t="s">
        <v>48</v>
      </c>
      <c r="E14" s="31">
        <v>5</v>
      </c>
      <c r="F14" s="33">
        <v>5.72</v>
      </c>
      <c r="G14" s="33">
        <v>2.5499999999999998</v>
      </c>
      <c r="H14" s="33">
        <f t="shared" si="0"/>
        <v>14.585999999999999</v>
      </c>
      <c r="I14" s="32">
        <f t="shared" si="1"/>
        <v>72.929999999999993</v>
      </c>
    </row>
    <row r="15" spans="1:9" ht="21.75" customHeight="1" x14ac:dyDescent="0.2">
      <c r="A15" s="29">
        <v>6</v>
      </c>
      <c r="B15" s="5" t="s">
        <v>23</v>
      </c>
      <c r="C15" s="11" t="s">
        <v>24</v>
      </c>
      <c r="D15" s="30" t="s">
        <v>47</v>
      </c>
      <c r="E15" s="31">
        <v>0.8</v>
      </c>
      <c r="F15" s="33">
        <v>300.27</v>
      </c>
      <c r="G15" s="33">
        <v>1.9</v>
      </c>
      <c r="H15" s="33">
        <f t="shared" si="0"/>
        <v>570.51299999999992</v>
      </c>
      <c r="I15" s="32">
        <f t="shared" si="1"/>
        <v>456.41039999999998</v>
      </c>
    </row>
    <row r="16" spans="1:9" ht="30" customHeight="1" x14ac:dyDescent="0.2">
      <c r="A16" s="29">
        <v>7</v>
      </c>
      <c r="B16" s="9" t="s">
        <v>19</v>
      </c>
      <c r="C16" s="10" t="s">
        <v>10</v>
      </c>
      <c r="D16" s="35" t="s">
        <v>57</v>
      </c>
      <c r="E16" s="31">
        <v>0.8</v>
      </c>
      <c r="F16" s="33">
        <v>234.03</v>
      </c>
      <c r="G16" s="33">
        <v>1</v>
      </c>
      <c r="H16" s="33">
        <f t="shared" si="0"/>
        <v>234.03</v>
      </c>
      <c r="I16" s="32">
        <f t="shared" si="1"/>
        <v>187.22400000000002</v>
      </c>
    </row>
    <row r="17" spans="1:9" ht="15" customHeight="1" x14ac:dyDescent="0.2">
      <c r="A17" s="73" t="s">
        <v>60</v>
      </c>
      <c r="B17" s="74"/>
      <c r="C17" s="74"/>
      <c r="D17" s="74"/>
      <c r="E17" s="74"/>
      <c r="F17" s="75"/>
      <c r="G17" s="36"/>
      <c r="H17" s="36"/>
      <c r="I17" s="48">
        <f>SUM(I10:I16)</f>
        <v>8325.4513799999986</v>
      </c>
    </row>
    <row r="18" spans="1:9" ht="12.75" customHeight="1" x14ac:dyDescent="0.2">
      <c r="A18" s="73" t="s">
        <v>59</v>
      </c>
      <c r="B18" s="74"/>
      <c r="C18" s="74"/>
      <c r="D18" s="74"/>
      <c r="E18" s="74"/>
      <c r="F18" s="75"/>
      <c r="G18" s="44"/>
      <c r="H18" s="44"/>
      <c r="I18" s="49">
        <f>I17*F27</f>
        <v>14577.876722961717</v>
      </c>
    </row>
    <row r="19" spans="1:9" x14ac:dyDescent="0.2">
      <c r="A19" s="76" t="s">
        <v>49</v>
      </c>
      <c r="B19" s="62"/>
      <c r="C19" s="62"/>
      <c r="D19" s="62"/>
      <c r="E19" s="62"/>
      <c r="F19" s="62"/>
      <c r="G19" s="34"/>
      <c r="H19" s="34"/>
      <c r="I19" s="38">
        <f>I18*20%</f>
        <v>2915.5753445923438</v>
      </c>
    </row>
    <row r="20" spans="1:9" x14ac:dyDescent="0.2">
      <c r="A20" s="61" t="s">
        <v>50</v>
      </c>
      <c r="B20" s="62"/>
      <c r="C20" s="62"/>
      <c r="D20" s="62"/>
      <c r="E20" s="62"/>
      <c r="F20" s="62"/>
      <c r="G20" s="34"/>
      <c r="H20" s="34"/>
      <c r="I20" s="37">
        <f>I18+I19</f>
        <v>17493.452067554063</v>
      </c>
    </row>
    <row r="21" spans="1:9" ht="15" x14ac:dyDescent="0.2">
      <c r="A21" s="39"/>
      <c r="B21" s="40"/>
      <c r="C21" s="40"/>
      <c r="D21" s="40"/>
      <c r="E21" s="40"/>
      <c r="F21" s="40"/>
      <c r="G21" s="40"/>
      <c r="H21" s="40"/>
      <c r="I21" s="41"/>
    </row>
    <row r="22" spans="1:9" ht="15" x14ac:dyDescent="0.2">
      <c r="A22" s="39"/>
      <c r="B22" s="40"/>
      <c r="C22" s="40"/>
      <c r="D22" s="40"/>
      <c r="E22" s="40"/>
      <c r="F22" s="40"/>
      <c r="G22" s="40"/>
      <c r="H22" s="40"/>
      <c r="I22" s="41"/>
    </row>
    <row r="23" spans="1:9" ht="15.75" x14ac:dyDescent="0.25">
      <c r="A23" s="39"/>
      <c r="B23" s="40"/>
      <c r="C23"/>
      <c r="D23"/>
      <c r="E23"/>
      <c r="F23" s="15" t="s">
        <v>25</v>
      </c>
      <c r="G23" s="15"/>
      <c r="H23" s="15"/>
      <c r="I23" s="15"/>
    </row>
    <row r="24" spans="1:9" ht="15" x14ac:dyDescent="0.25">
      <c r="C24"/>
      <c r="D24"/>
      <c r="E24"/>
      <c r="F24"/>
      <c r="G24"/>
      <c r="H24"/>
      <c r="I24"/>
    </row>
    <row r="25" spans="1:9" ht="15.75" x14ac:dyDescent="0.25">
      <c r="C25" s="12" t="s">
        <v>26</v>
      </c>
      <c r="D25" s="14">
        <v>2025</v>
      </c>
      <c r="E25" s="14">
        <v>2026</v>
      </c>
      <c r="F25" s="14">
        <v>2027</v>
      </c>
      <c r="G25" s="14">
        <v>2028</v>
      </c>
      <c r="H25" s="14">
        <v>2029</v>
      </c>
      <c r="I25"/>
    </row>
    <row r="26" spans="1:9" ht="15.75" x14ac:dyDescent="0.25">
      <c r="C26" s="12" t="s">
        <v>27</v>
      </c>
      <c r="D26" s="3">
        <v>1.046</v>
      </c>
      <c r="E26" s="3">
        <v>1.046</v>
      </c>
      <c r="F26" s="3">
        <v>1.046</v>
      </c>
      <c r="G26" s="3">
        <v>1.046</v>
      </c>
      <c r="H26" s="3">
        <v>1.046</v>
      </c>
      <c r="I26"/>
    </row>
    <row r="27" spans="1:9" ht="15.75" x14ac:dyDescent="0.25">
      <c r="C27" s="12" t="s">
        <v>28</v>
      </c>
      <c r="D27" s="13">
        <f>1.53*D26</f>
        <v>1.6003800000000001</v>
      </c>
      <c r="E27" s="13">
        <f>D27*E26</f>
        <v>1.6739974800000001</v>
      </c>
      <c r="F27" s="13">
        <f>E27*F26</f>
        <v>1.7510013640800002</v>
      </c>
      <c r="G27" s="13">
        <f>F27*G26</f>
        <v>1.8315474268276803</v>
      </c>
      <c r="H27" s="13">
        <f>G27*H26</f>
        <v>1.9157986084617538</v>
      </c>
      <c r="I27"/>
    </row>
    <row r="28" spans="1:9" ht="15" x14ac:dyDescent="0.25">
      <c r="I28"/>
    </row>
    <row r="31" spans="1:9" ht="15" x14ac:dyDescent="0.25">
      <c r="B31" s="50" t="s">
        <v>20</v>
      </c>
      <c r="C31"/>
      <c r="D31" t="s">
        <v>21</v>
      </c>
    </row>
  </sheetData>
  <mergeCells count="16">
    <mergeCell ref="A18:F18"/>
    <mergeCell ref="A17:F17"/>
    <mergeCell ref="A19:F19"/>
    <mergeCell ref="A20:F20"/>
    <mergeCell ref="A9:I9"/>
    <mergeCell ref="F5:F7"/>
    <mergeCell ref="I5:I7"/>
    <mergeCell ref="G5:G7"/>
    <mergeCell ref="H5:H7"/>
    <mergeCell ref="C2:I2"/>
    <mergeCell ref="C4:I4"/>
    <mergeCell ref="A5:A7"/>
    <mergeCell ref="B5:B7"/>
    <mergeCell ref="C5:C7"/>
    <mergeCell ref="D5:D7"/>
    <mergeCell ref="E5:E7"/>
  </mergeCells>
  <phoneticPr fontId="4" type="noConversion"/>
  <pageMargins left="0.7" right="0.7" top="0.75" bottom="0.75" header="0.3" footer="0.3"/>
  <pageSetup paperSize="9" scale="8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FC4630-8FA8-4299-9182-D4D5CDC81E3B}">
  <dimension ref="A1:J31"/>
  <sheetViews>
    <sheetView zoomScaleNormal="100" workbookViewId="0">
      <selection activeCell="I19" sqref="I19"/>
    </sheetView>
  </sheetViews>
  <sheetFormatPr defaultRowHeight="12.75" x14ac:dyDescent="0.2"/>
  <cols>
    <col min="1" max="1" width="4.5703125" style="16" customWidth="1"/>
    <col min="2" max="2" width="19" style="18" customWidth="1"/>
    <col min="3" max="3" width="40.7109375" style="42" customWidth="1"/>
    <col min="4" max="4" width="13.5703125" style="43" customWidth="1"/>
    <col min="5" max="5" width="10.85546875" style="21" customWidth="1"/>
    <col min="6" max="8" width="14.28515625" style="20" customWidth="1"/>
    <col min="9" max="9" width="18.42578125" style="20" customWidth="1"/>
    <col min="10" max="16384" width="9.140625" style="17"/>
  </cols>
  <sheetData>
    <row r="1" spans="1:10" x14ac:dyDescent="0.2">
      <c r="C1" s="19"/>
      <c r="D1" s="16"/>
      <c r="E1" s="16"/>
    </row>
    <row r="2" spans="1:10" ht="15" customHeight="1" x14ac:dyDescent="0.25">
      <c r="B2" s="22" t="s">
        <v>51</v>
      </c>
      <c r="C2" s="52" t="s">
        <v>30</v>
      </c>
      <c r="D2" s="53"/>
      <c r="E2" s="53"/>
      <c r="F2" s="53"/>
      <c r="G2" s="53"/>
      <c r="H2" s="53"/>
      <c r="I2" s="53"/>
      <c r="J2" s="1"/>
    </row>
    <row r="3" spans="1:10" x14ac:dyDescent="0.2">
      <c r="C3" s="19"/>
      <c r="D3" s="16"/>
      <c r="E3" s="23" t="s">
        <v>40</v>
      </c>
      <c r="I3" s="51"/>
    </row>
    <row r="4" spans="1:10" ht="15" x14ac:dyDescent="0.2">
      <c r="C4" s="63" t="s">
        <v>52</v>
      </c>
      <c r="D4" s="63"/>
      <c r="E4" s="63"/>
      <c r="F4" s="63"/>
      <c r="G4" s="63"/>
      <c r="H4" s="63"/>
      <c r="I4" s="63"/>
    </row>
    <row r="5" spans="1:10" ht="15" customHeight="1" x14ac:dyDescent="0.2">
      <c r="A5" s="64" t="s">
        <v>41</v>
      </c>
      <c r="B5" s="66" t="s">
        <v>42</v>
      </c>
      <c r="C5" s="64" t="s">
        <v>43</v>
      </c>
      <c r="D5" s="64" t="s">
        <v>44</v>
      </c>
      <c r="E5" s="64" t="s">
        <v>45</v>
      </c>
      <c r="F5" s="69" t="s">
        <v>53</v>
      </c>
      <c r="G5" s="69" t="s">
        <v>54</v>
      </c>
      <c r="H5" s="69" t="s">
        <v>61</v>
      </c>
      <c r="I5" s="69" t="s">
        <v>58</v>
      </c>
    </row>
    <row r="6" spans="1:10" x14ac:dyDescent="0.2">
      <c r="A6" s="65"/>
      <c r="B6" s="67"/>
      <c r="C6" s="68"/>
      <c r="D6" s="64"/>
      <c r="E6" s="64"/>
      <c r="F6" s="70"/>
      <c r="G6" s="70"/>
      <c r="H6" s="70"/>
      <c r="I6" s="70"/>
    </row>
    <row r="7" spans="1:10" x14ac:dyDescent="0.2">
      <c r="A7" s="65"/>
      <c r="B7" s="67"/>
      <c r="C7" s="68"/>
      <c r="D7" s="64"/>
      <c r="E7" s="64"/>
      <c r="F7" s="71"/>
      <c r="G7" s="71"/>
      <c r="H7" s="71"/>
      <c r="I7" s="71"/>
    </row>
    <row r="8" spans="1:10" x14ac:dyDescent="0.2">
      <c r="A8" s="25">
        <v>1</v>
      </c>
      <c r="B8" s="26">
        <v>2</v>
      </c>
      <c r="C8" s="24">
        <v>3</v>
      </c>
      <c r="D8" s="24">
        <v>4</v>
      </c>
      <c r="E8" s="27">
        <v>5</v>
      </c>
      <c r="F8" s="28">
        <v>6</v>
      </c>
      <c r="G8" s="28">
        <v>7</v>
      </c>
      <c r="H8" s="28">
        <v>8</v>
      </c>
      <c r="I8" s="28">
        <v>9</v>
      </c>
    </row>
    <row r="9" spans="1:10" ht="15" x14ac:dyDescent="0.2">
      <c r="A9" s="61" t="s">
        <v>46</v>
      </c>
      <c r="B9" s="72"/>
      <c r="C9" s="72"/>
      <c r="D9" s="72"/>
      <c r="E9" s="72"/>
      <c r="F9" s="72"/>
      <c r="G9" s="72"/>
      <c r="H9" s="72"/>
      <c r="I9" s="72"/>
    </row>
    <row r="10" spans="1:10" ht="30" x14ac:dyDescent="0.2">
      <c r="A10" s="29">
        <v>1</v>
      </c>
      <c r="B10" s="5" t="s">
        <v>13</v>
      </c>
      <c r="C10" s="10" t="s">
        <v>12</v>
      </c>
      <c r="D10" s="30" t="s">
        <v>47</v>
      </c>
      <c r="E10" s="47">
        <v>0.8</v>
      </c>
      <c r="F10" s="33">
        <v>963.68</v>
      </c>
      <c r="G10" s="33">
        <v>4.9800000000000004</v>
      </c>
      <c r="H10" s="33">
        <f>F10*G10</f>
        <v>4799.1264000000001</v>
      </c>
      <c r="I10" s="32">
        <f>E10*H10</f>
        <v>3839.3011200000001</v>
      </c>
    </row>
    <row r="11" spans="1:10" ht="24" customHeight="1" x14ac:dyDescent="0.2">
      <c r="A11" s="29">
        <v>2</v>
      </c>
      <c r="B11" s="2" t="s">
        <v>15</v>
      </c>
      <c r="C11" s="45" t="s">
        <v>14</v>
      </c>
      <c r="D11" s="30" t="s">
        <v>47</v>
      </c>
      <c r="E11" s="47">
        <v>0.8</v>
      </c>
      <c r="F11" s="33">
        <v>949.02</v>
      </c>
      <c r="G11" s="33">
        <v>2.36</v>
      </c>
      <c r="H11" s="33">
        <f t="shared" ref="H11:H16" si="0">F11*G11</f>
        <v>2239.6871999999998</v>
      </c>
      <c r="I11" s="32">
        <f t="shared" ref="I11:I16" si="1">E11*H11</f>
        <v>1791.7497599999999</v>
      </c>
    </row>
    <row r="12" spans="1:10" ht="27" customHeight="1" x14ac:dyDescent="0.2">
      <c r="A12" s="29">
        <v>3</v>
      </c>
      <c r="B12" s="5" t="s">
        <v>17</v>
      </c>
      <c r="C12" s="10" t="s">
        <v>16</v>
      </c>
      <c r="D12" s="30" t="s">
        <v>47</v>
      </c>
      <c r="E12" s="47">
        <v>0.8</v>
      </c>
      <c r="F12" s="33">
        <v>790.09</v>
      </c>
      <c r="G12" s="33">
        <v>2.5499999999999998</v>
      </c>
      <c r="H12" s="33">
        <f t="shared" si="0"/>
        <v>2014.7294999999999</v>
      </c>
      <c r="I12" s="32">
        <f t="shared" si="1"/>
        <v>1611.7836</v>
      </c>
    </row>
    <row r="13" spans="1:10" ht="28.5" customHeight="1" x14ac:dyDescent="0.2">
      <c r="A13" s="29">
        <v>4</v>
      </c>
      <c r="B13" s="5" t="s">
        <v>18</v>
      </c>
      <c r="C13" s="11" t="s">
        <v>55</v>
      </c>
      <c r="D13" s="35" t="s">
        <v>48</v>
      </c>
      <c r="E13" s="54">
        <v>59</v>
      </c>
      <c r="F13" s="33">
        <v>4.95</v>
      </c>
      <c r="G13" s="33">
        <v>2.5499999999999998</v>
      </c>
      <c r="H13" s="33">
        <f t="shared" si="0"/>
        <v>12.622499999999999</v>
      </c>
      <c r="I13" s="32">
        <f t="shared" si="1"/>
        <v>744.72749999999996</v>
      </c>
    </row>
    <row r="14" spans="1:10" ht="28.5" customHeight="1" x14ac:dyDescent="0.2">
      <c r="A14" s="29">
        <v>5</v>
      </c>
      <c r="B14" s="5" t="s">
        <v>56</v>
      </c>
      <c r="C14" s="11" t="s">
        <v>55</v>
      </c>
      <c r="D14" s="35" t="s">
        <v>48</v>
      </c>
      <c r="E14" s="54">
        <v>3</v>
      </c>
      <c r="F14" s="33">
        <v>5.72</v>
      </c>
      <c r="G14" s="33">
        <v>2.5499999999999998</v>
      </c>
      <c r="H14" s="33">
        <f t="shared" si="0"/>
        <v>14.585999999999999</v>
      </c>
      <c r="I14" s="32">
        <f t="shared" si="1"/>
        <v>43.757999999999996</v>
      </c>
    </row>
    <row r="15" spans="1:10" ht="21.75" customHeight="1" x14ac:dyDescent="0.2">
      <c r="A15" s="29">
        <v>6</v>
      </c>
      <c r="B15" s="5" t="s">
        <v>23</v>
      </c>
      <c r="C15" s="11" t="s">
        <v>24</v>
      </c>
      <c r="D15" s="30" t="s">
        <v>47</v>
      </c>
      <c r="E15" s="46">
        <v>0.8</v>
      </c>
      <c r="F15" s="33">
        <v>300.27</v>
      </c>
      <c r="G15" s="33">
        <v>1.9</v>
      </c>
      <c r="H15" s="33">
        <f t="shared" si="0"/>
        <v>570.51299999999992</v>
      </c>
      <c r="I15" s="32">
        <f t="shared" si="1"/>
        <v>456.41039999999998</v>
      </c>
    </row>
    <row r="16" spans="1:10" ht="30" customHeight="1" x14ac:dyDescent="0.2">
      <c r="A16" s="29">
        <v>7</v>
      </c>
      <c r="B16" s="9" t="s">
        <v>19</v>
      </c>
      <c r="C16" s="10" t="s">
        <v>10</v>
      </c>
      <c r="D16" s="35" t="s">
        <v>57</v>
      </c>
      <c r="E16" s="31">
        <v>0.8</v>
      </c>
      <c r="F16" s="33">
        <v>234.03</v>
      </c>
      <c r="G16" s="33">
        <v>1</v>
      </c>
      <c r="H16" s="33">
        <f t="shared" si="0"/>
        <v>234.03</v>
      </c>
      <c r="I16" s="32">
        <f t="shared" si="1"/>
        <v>187.22400000000002</v>
      </c>
    </row>
    <row r="17" spans="1:9" ht="15" customHeight="1" x14ac:dyDescent="0.2">
      <c r="A17" s="73" t="s">
        <v>60</v>
      </c>
      <c r="B17" s="74"/>
      <c r="C17" s="74"/>
      <c r="D17" s="74"/>
      <c r="E17" s="74"/>
      <c r="F17" s="75"/>
      <c r="G17" s="36"/>
      <c r="H17" s="36"/>
      <c r="I17" s="48">
        <f>SUM(I10:I16)</f>
        <v>8674.9543799999992</v>
      </c>
    </row>
    <row r="18" spans="1:9" ht="12.75" customHeight="1" x14ac:dyDescent="0.2">
      <c r="A18" s="73" t="s">
        <v>59</v>
      </c>
      <c r="B18" s="74"/>
      <c r="C18" s="74"/>
      <c r="D18" s="74"/>
      <c r="E18" s="74"/>
      <c r="F18" s="75"/>
      <c r="G18" s="44"/>
      <c r="H18" s="44"/>
      <c r="I18" s="49">
        <f>I17*H27</f>
        <v>16619.465529673194</v>
      </c>
    </row>
    <row r="19" spans="1:9" x14ac:dyDescent="0.2">
      <c r="A19" s="76" t="s">
        <v>49</v>
      </c>
      <c r="B19" s="62"/>
      <c r="C19" s="62"/>
      <c r="D19" s="62"/>
      <c r="E19" s="62"/>
      <c r="F19" s="62"/>
      <c r="G19" s="34"/>
      <c r="H19" s="34"/>
      <c r="I19" s="38">
        <f>I18*20%</f>
        <v>3323.8931059346392</v>
      </c>
    </row>
    <row r="20" spans="1:9" x14ac:dyDescent="0.2">
      <c r="A20" s="61" t="s">
        <v>50</v>
      </c>
      <c r="B20" s="62"/>
      <c r="C20" s="62"/>
      <c r="D20" s="62"/>
      <c r="E20" s="62"/>
      <c r="F20" s="62"/>
      <c r="G20" s="34"/>
      <c r="H20" s="34"/>
      <c r="I20" s="37">
        <f>I18+I19</f>
        <v>19943.358635607834</v>
      </c>
    </row>
    <row r="21" spans="1:9" ht="15" x14ac:dyDescent="0.2">
      <c r="A21" s="39"/>
      <c r="B21" s="40"/>
      <c r="C21" s="40"/>
      <c r="D21" s="40"/>
      <c r="E21" s="40"/>
      <c r="F21" s="40"/>
      <c r="G21" s="40"/>
      <c r="H21" s="40"/>
      <c r="I21" s="41"/>
    </row>
    <row r="22" spans="1:9" ht="15" x14ac:dyDescent="0.2">
      <c r="A22" s="39"/>
      <c r="B22" s="40"/>
      <c r="C22" s="40"/>
      <c r="D22" s="40"/>
      <c r="E22" s="40"/>
      <c r="F22" s="40"/>
      <c r="G22" s="40"/>
      <c r="H22" s="40"/>
      <c r="I22" s="41"/>
    </row>
    <row r="23" spans="1:9" ht="15.75" x14ac:dyDescent="0.25">
      <c r="A23" s="39"/>
      <c r="B23" s="40"/>
      <c r="C23"/>
      <c r="D23"/>
      <c r="E23"/>
      <c r="F23" s="15" t="s">
        <v>25</v>
      </c>
      <c r="G23" s="15"/>
      <c r="H23" s="15"/>
      <c r="I23" s="15"/>
    </row>
    <row r="24" spans="1:9" ht="15" x14ac:dyDescent="0.25">
      <c r="C24"/>
      <c r="D24"/>
      <c r="E24"/>
      <c r="F24"/>
      <c r="G24"/>
      <c r="H24"/>
      <c r="I24"/>
    </row>
    <row r="25" spans="1:9" ht="15.75" x14ac:dyDescent="0.25">
      <c r="C25" s="12" t="s">
        <v>26</v>
      </c>
      <c r="D25" s="14">
        <v>2025</v>
      </c>
      <c r="E25" s="14">
        <v>2026</v>
      </c>
      <c r="F25" s="14">
        <v>2027</v>
      </c>
      <c r="G25" s="14">
        <v>2028</v>
      </c>
      <c r="H25" s="14">
        <v>2029</v>
      </c>
      <c r="I25" s="17"/>
    </row>
    <row r="26" spans="1:9" ht="15.75" x14ac:dyDescent="0.25">
      <c r="C26" s="12" t="s">
        <v>27</v>
      </c>
      <c r="D26" s="3">
        <v>1.046</v>
      </c>
      <c r="E26" s="3">
        <v>1.046</v>
      </c>
      <c r="F26" s="3">
        <v>1.046</v>
      </c>
      <c r="G26" s="3">
        <v>1.046</v>
      </c>
      <c r="H26" s="3">
        <v>1.046</v>
      </c>
      <c r="I26" s="17"/>
    </row>
    <row r="27" spans="1:9" ht="15.75" x14ac:dyDescent="0.25">
      <c r="C27" s="12" t="s">
        <v>28</v>
      </c>
      <c r="D27" s="13">
        <f>1.53*D26</f>
        <v>1.6003800000000001</v>
      </c>
      <c r="E27" s="13">
        <f>D27*E26</f>
        <v>1.6739974800000001</v>
      </c>
      <c r="F27" s="13">
        <f>E27*F26</f>
        <v>1.7510013640800002</v>
      </c>
      <c r="G27" s="13">
        <f>F27*G26</f>
        <v>1.8315474268276803</v>
      </c>
      <c r="H27" s="13">
        <f>G27*H26</f>
        <v>1.9157986084617538</v>
      </c>
      <c r="I27" s="17"/>
    </row>
    <row r="31" spans="1:9" ht="15" x14ac:dyDescent="0.25">
      <c r="B31" s="50" t="s">
        <v>20</v>
      </c>
      <c r="C31"/>
      <c r="D31" t="s">
        <v>21</v>
      </c>
    </row>
  </sheetData>
  <mergeCells count="15">
    <mergeCell ref="A9:I9"/>
    <mergeCell ref="A17:F17"/>
    <mergeCell ref="A18:F18"/>
    <mergeCell ref="A19:F19"/>
    <mergeCell ref="A20:F20"/>
    <mergeCell ref="H5:H7"/>
    <mergeCell ref="C4:I4"/>
    <mergeCell ref="A5:A7"/>
    <mergeCell ref="B5:B7"/>
    <mergeCell ref="C5:C7"/>
    <mergeCell ref="D5:D7"/>
    <mergeCell ref="E5:E7"/>
    <mergeCell ref="F5:F7"/>
    <mergeCell ref="G5:G7"/>
    <mergeCell ref="I5:I7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АСКУЭ</vt:lpstr>
      <vt:lpstr>АИИСКУЭ</vt:lpstr>
      <vt:lpstr>Калинка</vt:lpstr>
      <vt:lpstr>Кооператор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МК-Транс123</dc:creator>
  <cp:lastModifiedBy>МК-Транс123</cp:lastModifiedBy>
  <cp:lastPrinted>2024-07-16T00:26:36Z</cp:lastPrinted>
  <dcterms:created xsi:type="dcterms:W3CDTF">2015-06-05T18:19:34Z</dcterms:created>
  <dcterms:modified xsi:type="dcterms:W3CDTF">2024-07-16T04:49:21Z</dcterms:modified>
</cp:coreProperties>
</file>