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41С_01\Desktop\ООО\41 ЭС\Тарифы, Экспертные\Тарифы 41ЭС\Инвест программы\41 ЭС\2025-2029\"/>
    </mc:Choice>
  </mc:AlternateContent>
  <bookViews>
    <workbookView xWindow="739" yWindow="1265" windowWidth="25895" windowHeight="14600" firstSheet="7" activeTab="11"/>
  </bookViews>
  <sheets>
    <sheet name="ПУ 0,23-0,4 кВ 2025-2029" sheetId="34" r:id="rId1"/>
    <sheet name="Высоковольтный ПУ 20-10" sheetId="7" state="hidden" r:id="rId2"/>
    <sheet name="Высоковольтный ПУ РП" sheetId="8" state="hidden" r:id="rId3"/>
    <sheet name="Реконструкция РТРС РУ-6 кВ" sheetId="31" r:id="rId4"/>
    <sheet name="Реконструкция ТП-12" sheetId="9" r:id="rId5"/>
    <sheet name="Реконструкция ТП-10" sheetId="17" r:id="rId6"/>
    <sheet name="Реконструкция ТП-17" sheetId="18" r:id="rId7"/>
    <sheet name="Реконструкция ТП-22" sheetId="19" r:id="rId8"/>
    <sheet name="ВЛ-0,4 кВ " sheetId="22" r:id="rId9"/>
    <sheet name="КЛ-0,4 кВ " sheetId="10" state="hidden" r:id="rId10"/>
    <sheet name="КЛ-0,4 кВ  (2026)" sheetId="24" state="hidden" r:id="rId11"/>
    <sheet name="КЛ-0,4 кВ  (2027)" sheetId="25" r:id="rId12"/>
    <sheet name="КЛ-0,4 кВ  (2028)" sheetId="28" r:id="rId13"/>
    <sheet name="КЛ-0,4 кВ  (2029)" sheetId="30" r:id="rId14"/>
    <sheet name="КЛ-0,4 кВ (вынос сетей)" sheetId="21" r:id="rId15"/>
    <sheet name="КЛ-0,4 кВ (вынос сетей РТРС)" sheetId="33" r:id="rId16"/>
    <sheet name="КЛ-6 кВ (2026)" sheetId="13" r:id="rId17"/>
    <sheet name="КЛ-6 кВ  (2029)" sheetId="26" r:id="rId18"/>
    <sheet name="КЛ-6 кВ  (2028)" sheetId="27" state="hidden" r:id="rId19"/>
    <sheet name="КЛ-6 кВ  (202-)" sheetId="29" state="hidden" r:id="rId20"/>
    <sheet name="КЛ-6 кВ  (Вынос сетей)" sheetId="20" r:id="rId21"/>
    <sheet name="КЛ-6 кВ  (Вынос сетей РТРС)" sheetId="32" r:id="rId22"/>
    <sheet name="Трансформаторы" sheetId="11" r:id="rId23"/>
    <sheet name="Коэф. дефлятор" sheetId="12" r:id="rId2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25" l="1"/>
  <c r="E30" i="25"/>
  <c r="H27" i="25"/>
  <c r="H28" i="25" s="1"/>
  <c r="E27" i="25"/>
  <c r="I27" i="25" s="1"/>
  <c r="I26" i="25"/>
  <c r="I28" i="25" l="1"/>
  <c r="H29" i="25"/>
  <c r="H30" i="25" l="1"/>
  <c r="I30" i="25" s="1"/>
  <c r="I29" i="25"/>
  <c r="I31" i="25" l="1"/>
  <c r="H7" i="28" l="1"/>
  <c r="E20" i="28"/>
  <c r="E17" i="28"/>
  <c r="E11" i="28"/>
  <c r="H8" i="28"/>
  <c r="H16" i="28" s="1"/>
  <c r="E8" i="28"/>
  <c r="I7" i="28"/>
  <c r="H7" i="25"/>
  <c r="H8" i="25" s="1"/>
  <c r="H9" i="25" s="1"/>
  <c r="E11" i="25"/>
  <c r="E8" i="25"/>
  <c r="I8" i="28" l="1"/>
  <c r="H17" i="28"/>
  <c r="H18" i="28" s="1"/>
  <c r="I16" i="28"/>
  <c r="H9" i="28"/>
  <c r="I8" i="25"/>
  <c r="I9" i="25"/>
  <c r="H10" i="25"/>
  <c r="I7" i="25"/>
  <c r="I18" i="28" l="1"/>
  <c r="H19" i="28"/>
  <c r="I9" i="28"/>
  <c r="H10" i="28"/>
  <c r="I17" i="28"/>
  <c r="H11" i="25"/>
  <c r="I11" i="25" s="1"/>
  <c r="I10" i="25"/>
  <c r="H11" i="28" l="1"/>
  <c r="I11" i="28" s="1"/>
  <c r="I10" i="28"/>
  <c r="H20" i="28"/>
  <c r="I20" i="28" s="1"/>
  <c r="I19" i="28"/>
  <c r="I12" i="25"/>
  <c r="I12" i="28" l="1"/>
  <c r="I21" i="28"/>
  <c r="K6" i="34" l="1"/>
  <c r="K7" i="34"/>
  <c r="J6" i="34"/>
  <c r="J7" i="34"/>
  <c r="K5" i="34"/>
  <c r="I5" i="34" l="1"/>
  <c r="H8" i="34"/>
  <c r="I8" i="34" s="1"/>
  <c r="L5" i="34" l="1"/>
  <c r="M5" i="34" s="1"/>
  <c r="N5" i="34" s="1"/>
  <c r="J5" i="34"/>
  <c r="H7" i="34"/>
  <c r="I7" i="34" s="1"/>
  <c r="H6" i="34"/>
  <c r="I6" i="34" s="1"/>
  <c r="J20" i="26"/>
  <c r="K20" i="26" s="1"/>
  <c r="J19" i="26"/>
  <c r="K19" i="26" s="1"/>
  <c r="J18" i="26"/>
  <c r="K18" i="26" s="1"/>
  <c r="J17" i="26"/>
  <c r="K17" i="26" s="1"/>
  <c r="J16" i="26"/>
  <c r="K16" i="26" s="1"/>
  <c r="H6" i="26"/>
  <c r="H16" i="26"/>
  <c r="K47" i="24"/>
  <c r="K46" i="24"/>
  <c r="K45" i="24"/>
  <c r="K44" i="24"/>
  <c r="K43" i="24"/>
  <c r="K38" i="24"/>
  <c r="K37" i="24"/>
  <c r="K36" i="24"/>
  <c r="K35" i="24"/>
  <c r="K34" i="24"/>
  <c r="K29" i="24"/>
  <c r="K28" i="24"/>
  <c r="K27" i="24"/>
  <c r="K26" i="24"/>
  <c r="K25" i="24"/>
  <c r="K20" i="24"/>
  <c r="K19" i="24"/>
  <c r="K18" i="24"/>
  <c r="K17" i="24"/>
  <c r="K16" i="24"/>
  <c r="K8" i="24"/>
  <c r="K9" i="24"/>
  <c r="K10" i="24"/>
  <c r="K11" i="24"/>
  <c r="K7" i="24"/>
  <c r="K48" i="24"/>
  <c r="K39" i="24"/>
  <c r="K30" i="24"/>
  <c r="K21" i="24"/>
  <c r="K12" i="24"/>
  <c r="I7" i="24"/>
  <c r="J47" i="24"/>
  <c r="J46" i="24"/>
  <c r="J45" i="24"/>
  <c r="J44" i="24"/>
  <c r="J43" i="24"/>
  <c r="J48" i="24" s="1"/>
  <c r="J38" i="24"/>
  <c r="J37" i="24"/>
  <c r="J36" i="24"/>
  <c r="J35" i="24"/>
  <c r="J34" i="24"/>
  <c r="J39" i="24" s="1"/>
  <c r="J29" i="24"/>
  <c r="J28" i="24"/>
  <c r="J27" i="24"/>
  <c r="J26" i="24"/>
  <c r="J25" i="24"/>
  <c r="J30" i="24" s="1"/>
  <c r="J20" i="24"/>
  <c r="J19" i="24"/>
  <c r="J18" i="24"/>
  <c r="J17" i="24"/>
  <c r="J16" i="24"/>
  <c r="J21" i="24" s="1"/>
  <c r="J8" i="24"/>
  <c r="J9" i="24"/>
  <c r="J10" i="24"/>
  <c r="J11" i="24"/>
  <c r="J7" i="24"/>
  <c r="J12" i="24"/>
  <c r="H6" i="11"/>
  <c r="J41" i="32"/>
  <c r="L7" i="34" l="1"/>
  <c r="M7" i="34" s="1"/>
  <c r="N7" i="34" s="1"/>
  <c r="L6" i="34"/>
  <c r="M6" i="34" s="1"/>
  <c r="N6" i="34" s="1"/>
  <c r="K21" i="26"/>
  <c r="J21" i="26"/>
  <c r="J64" i="33" l="1"/>
  <c r="J63" i="33"/>
  <c r="J62" i="33"/>
  <c r="J61" i="33"/>
  <c r="J60" i="33"/>
  <c r="J55" i="33"/>
  <c r="J54" i="33"/>
  <c r="J53" i="33"/>
  <c r="J52" i="33"/>
  <c r="J51" i="33"/>
  <c r="J46" i="33"/>
  <c r="J45" i="33"/>
  <c r="J44" i="33"/>
  <c r="J43" i="33"/>
  <c r="J42" i="33"/>
  <c r="J28" i="33"/>
  <c r="J27" i="33"/>
  <c r="J26" i="33"/>
  <c r="J25" i="33"/>
  <c r="J24" i="33"/>
  <c r="J7" i="33"/>
  <c r="J8" i="33"/>
  <c r="J9" i="33"/>
  <c r="J10" i="33"/>
  <c r="J6" i="33"/>
  <c r="I6" i="33"/>
  <c r="I64" i="33"/>
  <c r="I63" i="33"/>
  <c r="I62" i="33"/>
  <c r="I61" i="33"/>
  <c r="I65" i="33" s="1"/>
  <c r="I60" i="33"/>
  <c r="I55" i="33"/>
  <c r="I54" i="33"/>
  <c r="I53" i="33"/>
  <c r="I52" i="33"/>
  <c r="I51" i="33"/>
  <c r="I46" i="33"/>
  <c r="I45" i="33"/>
  <c r="I44" i="33"/>
  <c r="I43" i="33"/>
  <c r="I47" i="33" s="1"/>
  <c r="I42" i="33"/>
  <c r="I28" i="33"/>
  <c r="I27" i="33"/>
  <c r="I26" i="33"/>
  <c r="I25" i="33"/>
  <c r="I24" i="33"/>
  <c r="I56" i="33"/>
  <c r="I29" i="33"/>
  <c r="I11" i="33"/>
  <c r="I7" i="33"/>
  <c r="I8" i="33"/>
  <c r="I9" i="33"/>
  <c r="I10" i="33"/>
  <c r="H6" i="33"/>
  <c r="H24" i="33" s="1"/>
  <c r="H25" i="33" s="1"/>
  <c r="H26" i="33" s="1"/>
  <c r="E64" i="33"/>
  <c r="E61" i="33"/>
  <c r="E55" i="33"/>
  <c r="E52" i="33"/>
  <c r="E46" i="33"/>
  <c r="E43" i="33"/>
  <c r="E37" i="33"/>
  <c r="E34" i="33"/>
  <c r="E28" i="33"/>
  <c r="E25" i="33"/>
  <c r="E19" i="33"/>
  <c r="E16" i="33"/>
  <c r="E10" i="33"/>
  <c r="E7" i="33"/>
  <c r="M11" i="32"/>
  <c r="J11" i="32"/>
  <c r="K11" i="32"/>
  <c r="L11" i="32"/>
  <c r="J21" i="32"/>
  <c r="K21" i="32"/>
  <c r="L21" i="32"/>
  <c r="M21" i="32"/>
  <c r="J31" i="32"/>
  <c r="K31" i="32"/>
  <c r="L31" i="32"/>
  <c r="M31" i="32"/>
  <c r="J51" i="32"/>
  <c r="K51" i="32"/>
  <c r="L51" i="32"/>
  <c r="M51" i="32"/>
  <c r="J50" i="32"/>
  <c r="K50" i="32" s="1"/>
  <c r="L50" i="32" s="1"/>
  <c r="M50" i="32" s="1"/>
  <c r="J49" i="32"/>
  <c r="K49" i="32" s="1"/>
  <c r="L49" i="32" s="1"/>
  <c r="M49" i="32" s="1"/>
  <c r="J48" i="32"/>
  <c r="K48" i="32" s="1"/>
  <c r="L48" i="32" s="1"/>
  <c r="M48" i="32" s="1"/>
  <c r="J47" i="32"/>
  <c r="K47" i="32" s="1"/>
  <c r="L47" i="32" s="1"/>
  <c r="M47" i="32" s="1"/>
  <c r="J46" i="32"/>
  <c r="K46" i="32" s="1"/>
  <c r="L46" i="32" s="1"/>
  <c r="M46" i="32" s="1"/>
  <c r="J40" i="32"/>
  <c r="K40" i="32" s="1"/>
  <c r="L40" i="32" s="1"/>
  <c r="M40" i="32" s="1"/>
  <c r="J39" i="32"/>
  <c r="K39" i="32" s="1"/>
  <c r="L39" i="32" s="1"/>
  <c r="M39" i="32" s="1"/>
  <c r="J38" i="32"/>
  <c r="K38" i="32" s="1"/>
  <c r="L38" i="32" s="1"/>
  <c r="M38" i="32" s="1"/>
  <c r="J37" i="32"/>
  <c r="K37" i="32" s="1"/>
  <c r="L37" i="32" s="1"/>
  <c r="M37" i="32" s="1"/>
  <c r="J36" i="32"/>
  <c r="K36" i="32" s="1"/>
  <c r="L36" i="32" s="1"/>
  <c r="M36" i="32" s="1"/>
  <c r="J30" i="32"/>
  <c r="K30" i="32" s="1"/>
  <c r="L30" i="32" s="1"/>
  <c r="M30" i="32" s="1"/>
  <c r="J29" i="32"/>
  <c r="K29" i="32" s="1"/>
  <c r="L29" i="32" s="1"/>
  <c r="M29" i="32" s="1"/>
  <c r="J28" i="32"/>
  <c r="K28" i="32" s="1"/>
  <c r="L28" i="32" s="1"/>
  <c r="M28" i="32" s="1"/>
  <c r="J27" i="32"/>
  <c r="K27" i="32" s="1"/>
  <c r="L27" i="32" s="1"/>
  <c r="M27" i="32" s="1"/>
  <c r="J26" i="32"/>
  <c r="K26" i="32" s="1"/>
  <c r="L26" i="32" s="1"/>
  <c r="M26" i="32" s="1"/>
  <c r="J20" i="32"/>
  <c r="K20" i="32" s="1"/>
  <c r="L20" i="32" s="1"/>
  <c r="M20" i="32" s="1"/>
  <c r="J19" i="32"/>
  <c r="K19" i="32" s="1"/>
  <c r="L19" i="32" s="1"/>
  <c r="M19" i="32" s="1"/>
  <c r="J18" i="32"/>
  <c r="K18" i="32" s="1"/>
  <c r="L18" i="32" s="1"/>
  <c r="M18" i="32" s="1"/>
  <c r="J17" i="32"/>
  <c r="K17" i="32" s="1"/>
  <c r="L17" i="32" s="1"/>
  <c r="M17" i="32" s="1"/>
  <c r="J16" i="32"/>
  <c r="K16" i="32" s="1"/>
  <c r="K7" i="32"/>
  <c r="K8" i="32"/>
  <c r="K9" i="32"/>
  <c r="K10" i="32"/>
  <c r="J7" i="32"/>
  <c r="J8" i="32"/>
  <c r="J9" i="32"/>
  <c r="J10" i="32"/>
  <c r="J6" i="32"/>
  <c r="K6" i="32"/>
  <c r="I6" i="32"/>
  <c r="H15" i="32"/>
  <c r="H45" i="32"/>
  <c r="H35" i="32"/>
  <c r="H6" i="32"/>
  <c r="E30" i="32"/>
  <c r="E27" i="32"/>
  <c r="E50" i="32"/>
  <c r="E47" i="32"/>
  <c r="E40" i="32"/>
  <c r="E37" i="32"/>
  <c r="E20" i="32"/>
  <c r="E17" i="32"/>
  <c r="E10" i="32"/>
  <c r="E7" i="32"/>
  <c r="H5" i="31"/>
  <c r="I5" i="31"/>
  <c r="I78" i="22"/>
  <c r="G77" i="22"/>
  <c r="E75" i="22"/>
  <c r="I73" i="22"/>
  <c r="H73" i="22"/>
  <c r="H74" i="22" s="1"/>
  <c r="H75" i="22" s="1"/>
  <c r="H76" i="22" s="1"/>
  <c r="I7" i="31"/>
  <c r="H7" i="31"/>
  <c r="H6" i="31"/>
  <c r="I6" i="31" s="1"/>
  <c r="H27" i="33" l="1"/>
  <c r="K26" i="33"/>
  <c r="L26" i="33" s="1"/>
  <c r="M26" i="33" s="1"/>
  <c r="H7" i="33"/>
  <c r="H8" i="33" s="1"/>
  <c r="K25" i="33"/>
  <c r="L25" i="33" s="1"/>
  <c r="M25" i="33" s="1"/>
  <c r="H33" i="33"/>
  <c r="H15" i="33"/>
  <c r="L16" i="32"/>
  <c r="H36" i="32"/>
  <c r="H37" i="32" s="1"/>
  <c r="H38" i="32" s="1"/>
  <c r="H16" i="32"/>
  <c r="H46" i="32"/>
  <c r="I36" i="32"/>
  <c r="H39" i="32"/>
  <c r="I38" i="32"/>
  <c r="I37" i="32"/>
  <c r="H7" i="32"/>
  <c r="H8" i="32" s="1"/>
  <c r="I8" i="31"/>
  <c r="I76" i="22"/>
  <c r="J76" i="22" s="1"/>
  <c r="K76" i="22" s="1"/>
  <c r="L76" i="22" s="1"/>
  <c r="H78" i="22"/>
  <c r="H77" i="22"/>
  <c r="I74" i="22"/>
  <c r="J74" i="22" s="1"/>
  <c r="K74" i="22" s="1"/>
  <c r="L74" i="22" s="1"/>
  <c r="I77" i="22"/>
  <c r="J77" i="22" s="1"/>
  <c r="K77" i="22" s="1"/>
  <c r="L77" i="22" s="1"/>
  <c r="I75" i="22"/>
  <c r="J75" i="22" s="1"/>
  <c r="K75" i="22" s="1"/>
  <c r="L75" i="22" s="1"/>
  <c r="J78" i="22"/>
  <c r="K78" i="22" s="1"/>
  <c r="L78" i="22" s="1"/>
  <c r="J73" i="22"/>
  <c r="H7" i="30"/>
  <c r="H15" i="29"/>
  <c r="E47" i="30"/>
  <c r="E44" i="30"/>
  <c r="H42" i="30"/>
  <c r="E38" i="30"/>
  <c r="E35" i="30"/>
  <c r="H33" i="30"/>
  <c r="E29" i="30"/>
  <c r="E26" i="30"/>
  <c r="H24" i="30"/>
  <c r="E20" i="30"/>
  <c r="E17" i="30"/>
  <c r="H15" i="30"/>
  <c r="E11" i="30"/>
  <c r="H8" i="30"/>
  <c r="H9" i="30" s="1"/>
  <c r="E8" i="30"/>
  <c r="I7" i="30"/>
  <c r="H25" i="30"/>
  <c r="H16" i="29"/>
  <c r="H6" i="29"/>
  <c r="E20" i="29"/>
  <c r="H17" i="29"/>
  <c r="H18" i="29" s="1"/>
  <c r="E17" i="29"/>
  <c r="I16" i="29"/>
  <c r="E10" i="29"/>
  <c r="E7" i="29"/>
  <c r="H7" i="29"/>
  <c r="H8" i="29" s="1"/>
  <c r="H25" i="28"/>
  <c r="H43" i="28" s="1"/>
  <c r="E65" i="28"/>
  <c r="E62" i="28"/>
  <c r="H60" i="28"/>
  <c r="E56" i="28"/>
  <c r="E53" i="28"/>
  <c r="H51" i="28"/>
  <c r="E47" i="28"/>
  <c r="E44" i="28"/>
  <c r="H42" i="28"/>
  <c r="E38" i="28"/>
  <c r="E35" i="28"/>
  <c r="H33" i="28"/>
  <c r="E29" i="28"/>
  <c r="E26" i="28"/>
  <c r="H6" i="27"/>
  <c r="H16" i="27"/>
  <c r="E20" i="27"/>
  <c r="E17" i="27"/>
  <c r="H17" i="27"/>
  <c r="H18" i="27" s="1"/>
  <c r="E10" i="27"/>
  <c r="H7" i="27"/>
  <c r="H8" i="27" s="1"/>
  <c r="E7" i="27"/>
  <c r="I6" i="27"/>
  <c r="I25" i="28" l="1"/>
  <c r="H26" i="28"/>
  <c r="H27" i="28" s="1"/>
  <c r="I27" i="28" s="1"/>
  <c r="K24" i="33"/>
  <c r="H16" i="33"/>
  <c r="J15" i="33"/>
  <c r="J33" i="33"/>
  <c r="H34" i="33"/>
  <c r="K6" i="33"/>
  <c r="H9" i="33"/>
  <c r="K8" i="33"/>
  <c r="L8" i="33" s="1"/>
  <c r="M8" i="33" s="1"/>
  <c r="H28" i="33"/>
  <c r="K28" i="33" s="1"/>
  <c r="L28" i="33" s="1"/>
  <c r="M28" i="33" s="1"/>
  <c r="K27" i="33"/>
  <c r="L27" i="33" s="1"/>
  <c r="M27" i="33" s="1"/>
  <c r="K7" i="33"/>
  <c r="L7" i="33" s="1"/>
  <c r="M7" i="33" s="1"/>
  <c r="M16" i="32"/>
  <c r="H26" i="32"/>
  <c r="H17" i="32"/>
  <c r="I16" i="32"/>
  <c r="I46" i="32"/>
  <c r="H47" i="32"/>
  <c r="H40" i="32"/>
  <c r="I40" i="32" s="1"/>
  <c r="I39" i="32"/>
  <c r="L6" i="32"/>
  <c r="H9" i="32"/>
  <c r="I8" i="32"/>
  <c r="L8" i="32" s="1"/>
  <c r="M8" i="32" s="1"/>
  <c r="I7" i="32"/>
  <c r="J79" i="22"/>
  <c r="K73" i="22"/>
  <c r="I79" i="22"/>
  <c r="I8" i="30"/>
  <c r="I9" i="30"/>
  <c r="H10" i="30"/>
  <c r="H34" i="30"/>
  <c r="H26" i="30"/>
  <c r="H27" i="30" s="1"/>
  <c r="I25" i="30"/>
  <c r="H16" i="30"/>
  <c r="I17" i="29"/>
  <c r="H9" i="29"/>
  <c r="I8" i="29"/>
  <c r="I18" i="29"/>
  <c r="H19" i="29"/>
  <c r="I7" i="29"/>
  <c r="I6" i="29"/>
  <c r="H52" i="28"/>
  <c r="H44" i="28"/>
  <c r="H45" i="28" s="1"/>
  <c r="I43" i="28"/>
  <c r="H28" i="28"/>
  <c r="H34" i="28"/>
  <c r="I7" i="27"/>
  <c r="I17" i="27"/>
  <c r="I8" i="27"/>
  <c r="H9" i="27"/>
  <c r="H19" i="27"/>
  <c r="I18" i="27"/>
  <c r="I16" i="27"/>
  <c r="H62" i="22"/>
  <c r="H51" i="22"/>
  <c r="H40" i="22"/>
  <c r="H29" i="22"/>
  <c r="H61" i="22"/>
  <c r="H50" i="22"/>
  <c r="H39" i="22"/>
  <c r="H28" i="22"/>
  <c r="H17" i="22"/>
  <c r="H17" i="25"/>
  <c r="H35" i="25" s="1"/>
  <c r="E10" i="26"/>
  <c r="H7" i="26"/>
  <c r="H8" i="26" s="1"/>
  <c r="E7" i="26"/>
  <c r="I6" i="26"/>
  <c r="J6" i="26" s="1"/>
  <c r="H17" i="26"/>
  <c r="H18" i="26" s="1"/>
  <c r="E20" i="26"/>
  <c r="E17" i="26"/>
  <c r="E57" i="25"/>
  <c r="E54" i="25"/>
  <c r="H52" i="25"/>
  <c r="E48" i="25"/>
  <c r="E45" i="25"/>
  <c r="H43" i="25"/>
  <c r="E39" i="25"/>
  <c r="E36" i="25"/>
  <c r="H34" i="25"/>
  <c r="E21" i="25"/>
  <c r="E18" i="25"/>
  <c r="H42" i="24"/>
  <c r="H33" i="24"/>
  <c r="H24" i="24"/>
  <c r="H15" i="24"/>
  <c r="E47" i="24"/>
  <c r="E44" i="24"/>
  <c r="E38" i="24"/>
  <c r="E35" i="24"/>
  <c r="E29" i="24"/>
  <c r="E26" i="24"/>
  <c r="E20" i="24"/>
  <c r="E17" i="24"/>
  <c r="E11" i="24"/>
  <c r="E8" i="24"/>
  <c r="H7" i="24"/>
  <c r="H25" i="24" s="1"/>
  <c r="H26" i="24" s="1"/>
  <c r="H27" i="24" s="1"/>
  <c r="E61" i="10"/>
  <c r="E52" i="10"/>
  <c r="E43" i="10"/>
  <c r="E7" i="10"/>
  <c r="E16" i="10"/>
  <c r="E25" i="10"/>
  <c r="E34" i="10"/>
  <c r="E67" i="22"/>
  <c r="G66" i="22"/>
  <c r="E64" i="22"/>
  <c r="E63" i="22"/>
  <c r="I62" i="22"/>
  <c r="E56" i="22"/>
  <c r="G55" i="22"/>
  <c r="E53" i="22"/>
  <c r="E52" i="22"/>
  <c r="I51" i="22"/>
  <c r="E45" i="22"/>
  <c r="G44" i="22"/>
  <c r="E42" i="22"/>
  <c r="E41" i="22"/>
  <c r="I40" i="22"/>
  <c r="E34" i="22"/>
  <c r="G33" i="22"/>
  <c r="E31" i="22"/>
  <c r="E30" i="22"/>
  <c r="I29" i="22"/>
  <c r="H18" i="22"/>
  <c r="H19" i="22" s="1"/>
  <c r="H20" i="22" s="1"/>
  <c r="H21" i="22" s="1"/>
  <c r="E23" i="22"/>
  <c r="G22" i="22"/>
  <c r="E20" i="22"/>
  <c r="E19" i="22"/>
  <c r="G11" i="22"/>
  <c r="F9" i="22"/>
  <c r="E9" i="22"/>
  <c r="E12" i="22"/>
  <c r="E8" i="22"/>
  <c r="H7" i="22"/>
  <c r="I7" i="22" s="1"/>
  <c r="E7" i="20"/>
  <c r="E61" i="21"/>
  <c r="E52" i="21"/>
  <c r="E43" i="21"/>
  <c r="E34" i="21"/>
  <c r="E25" i="21"/>
  <c r="E16" i="21"/>
  <c r="E7" i="21"/>
  <c r="E64" i="21"/>
  <c r="E55" i="21"/>
  <c r="E46" i="21"/>
  <c r="E37" i="21"/>
  <c r="E28" i="21"/>
  <c r="E19" i="21"/>
  <c r="E10" i="21"/>
  <c r="H6" i="21"/>
  <c r="E20" i="20"/>
  <c r="E17" i="20"/>
  <c r="H16" i="20"/>
  <c r="H17" i="20" s="1"/>
  <c r="H18" i="20" s="1"/>
  <c r="E10" i="20"/>
  <c r="H6" i="20"/>
  <c r="I6" i="20" s="1"/>
  <c r="E15" i="13"/>
  <c r="E6" i="13"/>
  <c r="H14" i="13"/>
  <c r="H15" i="13" s="1"/>
  <c r="K6" i="26" l="1"/>
  <c r="I26" i="28"/>
  <c r="I17" i="25"/>
  <c r="H18" i="25"/>
  <c r="H19" i="25" s="1"/>
  <c r="H20" i="25" s="1"/>
  <c r="L6" i="33"/>
  <c r="H42" i="33"/>
  <c r="H35" i="33"/>
  <c r="J34" i="33"/>
  <c r="K34" i="33" s="1"/>
  <c r="L34" i="33" s="1"/>
  <c r="M34" i="33" s="1"/>
  <c r="K15" i="33"/>
  <c r="J29" i="33"/>
  <c r="K9" i="33"/>
  <c r="L9" i="33" s="1"/>
  <c r="M9" i="33" s="1"/>
  <c r="H10" i="33"/>
  <c r="K10" i="33" s="1"/>
  <c r="L10" i="33" s="1"/>
  <c r="M10" i="33" s="1"/>
  <c r="K33" i="33"/>
  <c r="H17" i="33"/>
  <c r="J16" i="33"/>
  <c r="K16" i="33" s="1"/>
  <c r="L16" i="33" s="1"/>
  <c r="M16" i="33" s="1"/>
  <c r="K29" i="33"/>
  <c r="L24" i="33"/>
  <c r="H18" i="32"/>
  <c r="I17" i="32"/>
  <c r="H48" i="32"/>
  <c r="I47" i="32"/>
  <c r="H27" i="32"/>
  <c r="I26" i="32"/>
  <c r="K41" i="32"/>
  <c r="I41" i="32"/>
  <c r="I9" i="32"/>
  <c r="L9" i="32" s="1"/>
  <c r="M9" i="32" s="1"/>
  <c r="H10" i="32"/>
  <c r="I10" i="32" s="1"/>
  <c r="L10" i="32" s="1"/>
  <c r="M10" i="32" s="1"/>
  <c r="M6" i="32"/>
  <c r="I16" i="20"/>
  <c r="J16" i="20" s="1"/>
  <c r="K79" i="22"/>
  <c r="L73" i="22"/>
  <c r="L79" i="22" s="1"/>
  <c r="H17" i="30"/>
  <c r="I16" i="30"/>
  <c r="H35" i="30"/>
  <c r="I34" i="30"/>
  <c r="I27" i="30"/>
  <c r="H28" i="30"/>
  <c r="I26" i="30"/>
  <c r="H11" i="30"/>
  <c r="I11" i="30" s="1"/>
  <c r="I10" i="30"/>
  <c r="H20" i="29"/>
  <c r="I20" i="29" s="1"/>
  <c r="I19" i="29"/>
  <c r="I21" i="29" s="1"/>
  <c r="H10" i="29"/>
  <c r="I10" i="29" s="1"/>
  <c r="I9" i="29"/>
  <c r="H35" i="28"/>
  <c r="I34" i="28"/>
  <c r="I45" i="28"/>
  <c r="H46" i="28"/>
  <c r="I44" i="28"/>
  <c r="H29" i="28"/>
  <c r="I29" i="28" s="1"/>
  <c r="I28" i="28"/>
  <c r="H53" i="28"/>
  <c r="I52" i="28"/>
  <c r="H20" i="27"/>
  <c r="I20" i="27" s="1"/>
  <c r="I19" i="27"/>
  <c r="H10" i="27"/>
  <c r="I10" i="27" s="1"/>
  <c r="I9" i="27"/>
  <c r="I18" i="25"/>
  <c r="I7" i="26"/>
  <c r="J7" i="26" s="1"/>
  <c r="K7" i="26" s="1"/>
  <c r="I8" i="26"/>
  <c r="J8" i="26" s="1"/>
  <c r="K8" i="26" s="1"/>
  <c r="H9" i="26"/>
  <c r="I16" i="26"/>
  <c r="H19" i="26"/>
  <c r="I18" i="26"/>
  <c r="I17" i="26"/>
  <c r="I19" i="25"/>
  <c r="H44" i="25"/>
  <c r="H36" i="25"/>
  <c r="H37" i="25" s="1"/>
  <c r="I35" i="25"/>
  <c r="I25" i="24"/>
  <c r="H16" i="24"/>
  <c r="I16" i="24" s="1"/>
  <c r="I26" i="24"/>
  <c r="H28" i="24"/>
  <c r="I27" i="24"/>
  <c r="H8" i="24"/>
  <c r="H9" i="24" s="1"/>
  <c r="H34" i="24"/>
  <c r="J62" i="22"/>
  <c r="H63" i="22"/>
  <c r="H64" i="22" s="1"/>
  <c r="H65" i="22" s="1"/>
  <c r="J51" i="22"/>
  <c r="H52" i="22"/>
  <c r="H53" i="22" s="1"/>
  <c r="H54" i="22" s="1"/>
  <c r="J40" i="22"/>
  <c r="H41" i="22"/>
  <c r="H42" i="22" s="1"/>
  <c r="H43" i="22" s="1"/>
  <c r="J29" i="22"/>
  <c r="H30" i="22"/>
  <c r="H31" i="22" s="1"/>
  <c r="H32" i="22" s="1"/>
  <c r="H23" i="22"/>
  <c r="I23" i="22" s="1"/>
  <c r="J23" i="22" s="1"/>
  <c r="K23" i="22" s="1"/>
  <c r="L23" i="22" s="1"/>
  <c r="H22" i="22"/>
  <c r="I22" i="22" s="1"/>
  <c r="J22" i="22" s="1"/>
  <c r="K22" i="22" s="1"/>
  <c r="L22" i="22" s="1"/>
  <c r="I21" i="22"/>
  <c r="J21" i="22" s="1"/>
  <c r="K21" i="22" s="1"/>
  <c r="L21" i="22" s="1"/>
  <c r="I20" i="22"/>
  <c r="J20" i="22" s="1"/>
  <c r="K20" i="22" s="1"/>
  <c r="L20" i="22" s="1"/>
  <c r="I19" i="22"/>
  <c r="J19" i="22" s="1"/>
  <c r="K19" i="22" s="1"/>
  <c r="L19" i="22" s="1"/>
  <c r="I18" i="22"/>
  <c r="H8" i="22"/>
  <c r="H9" i="22" s="1"/>
  <c r="H10" i="22" s="1"/>
  <c r="H11" i="22" s="1"/>
  <c r="I11" i="22" s="1"/>
  <c r="J11" i="22" s="1"/>
  <c r="K11" i="22" s="1"/>
  <c r="L11" i="22" s="1"/>
  <c r="I9" i="22"/>
  <c r="J9" i="22" s="1"/>
  <c r="K9" i="22" s="1"/>
  <c r="L9" i="22" s="1"/>
  <c r="J7" i="22"/>
  <c r="I8" i="22"/>
  <c r="J8" i="22" s="1"/>
  <c r="K8" i="22" s="1"/>
  <c r="L8" i="22" s="1"/>
  <c r="H7" i="21"/>
  <c r="I6" i="21"/>
  <c r="H24" i="21"/>
  <c r="H15" i="21"/>
  <c r="H19" i="20"/>
  <c r="I18" i="20"/>
  <c r="J18" i="20" s="1"/>
  <c r="K18" i="20" s="1"/>
  <c r="L18" i="20" s="1"/>
  <c r="I17" i="20"/>
  <c r="J17" i="20" s="1"/>
  <c r="K17" i="20" s="1"/>
  <c r="L17" i="20" s="1"/>
  <c r="J6" i="20"/>
  <c r="K16" i="20"/>
  <c r="H7" i="20"/>
  <c r="H8" i="20" s="1"/>
  <c r="I30" i="28" l="1"/>
  <c r="H18" i="33"/>
  <c r="J17" i="33"/>
  <c r="H36" i="33"/>
  <c r="J35" i="33"/>
  <c r="K11" i="33"/>
  <c r="M24" i="33"/>
  <c r="M29" i="33" s="1"/>
  <c r="L29" i="33"/>
  <c r="L33" i="33"/>
  <c r="J11" i="33"/>
  <c r="L15" i="33"/>
  <c r="H43" i="33"/>
  <c r="L11" i="33"/>
  <c r="M6" i="33"/>
  <c r="M11" i="33" s="1"/>
  <c r="H28" i="32"/>
  <c r="I27" i="32"/>
  <c r="I48" i="32"/>
  <c r="H49" i="32"/>
  <c r="H19" i="32"/>
  <c r="I18" i="32"/>
  <c r="M41" i="32"/>
  <c r="L41" i="32"/>
  <c r="I11" i="32"/>
  <c r="L7" i="32"/>
  <c r="I12" i="30"/>
  <c r="H29" i="30"/>
  <c r="I29" i="30" s="1"/>
  <c r="I28" i="30"/>
  <c r="H18" i="30"/>
  <c r="I17" i="30"/>
  <c r="H43" i="30"/>
  <c r="H36" i="30"/>
  <c r="I35" i="30"/>
  <c r="I11" i="29"/>
  <c r="H61" i="28"/>
  <c r="H54" i="28"/>
  <c r="I53" i="28"/>
  <c r="H36" i="28"/>
  <c r="I35" i="28"/>
  <c r="H47" i="28"/>
  <c r="I47" i="28" s="1"/>
  <c r="I46" i="28"/>
  <c r="I11" i="27"/>
  <c r="I21" i="27"/>
  <c r="H10" i="26"/>
  <c r="I10" i="26" s="1"/>
  <c r="J10" i="26" s="1"/>
  <c r="K10" i="26" s="1"/>
  <c r="I9" i="26"/>
  <c r="J9" i="26" s="1"/>
  <c r="K9" i="26" s="1"/>
  <c r="K11" i="26" s="1"/>
  <c r="H20" i="26"/>
  <c r="I20" i="26" s="1"/>
  <c r="I19" i="26"/>
  <c r="H45" i="25"/>
  <c r="I44" i="25"/>
  <c r="I37" i="25"/>
  <c r="H38" i="25"/>
  <c r="I36" i="25"/>
  <c r="H21" i="25"/>
  <c r="I21" i="25" s="1"/>
  <c r="I20" i="25"/>
  <c r="H17" i="24"/>
  <c r="I8" i="24"/>
  <c r="H29" i="24"/>
  <c r="I29" i="24" s="1"/>
  <c r="I28" i="24"/>
  <c r="I34" i="24"/>
  <c r="H35" i="24"/>
  <c r="H10" i="24"/>
  <c r="I9" i="24"/>
  <c r="K62" i="22"/>
  <c r="H67" i="22"/>
  <c r="I67" i="22" s="1"/>
  <c r="J67" i="22" s="1"/>
  <c r="K67" i="22" s="1"/>
  <c r="L67" i="22" s="1"/>
  <c r="H66" i="22"/>
  <c r="I66" i="22" s="1"/>
  <c r="J66" i="22" s="1"/>
  <c r="K66" i="22" s="1"/>
  <c r="L66" i="22" s="1"/>
  <c r="I65" i="22"/>
  <c r="J65" i="22" s="1"/>
  <c r="K65" i="22" s="1"/>
  <c r="L65" i="22" s="1"/>
  <c r="I64" i="22"/>
  <c r="J64" i="22" s="1"/>
  <c r="K64" i="22" s="1"/>
  <c r="L64" i="22" s="1"/>
  <c r="I63" i="22"/>
  <c r="K51" i="22"/>
  <c r="H56" i="22"/>
  <c r="I56" i="22" s="1"/>
  <c r="J56" i="22" s="1"/>
  <c r="K56" i="22" s="1"/>
  <c r="L56" i="22" s="1"/>
  <c r="H55" i="22"/>
  <c r="I55" i="22" s="1"/>
  <c r="J55" i="22" s="1"/>
  <c r="K55" i="22" s="1"/>
  <c r="L55" i="22" s="1"/>
  <c r="I54" i="22"/>
  <c r="J54" i="22" s="1"/>
  <c r="K54" i="22" s="1"/>
  <c r="L54" i="22" s="1"/>
  <c r="I53" i="22"/>
  <c r="J53" i="22" s="1"/>
  <c r="K53" i="22" s="1"/>
  <c r="L53" i="22" s="1"/>
  <c r="I52" i="22"/>
  <c r="K40" i="22"/>
  <c r="H45" i="22"/>
  <c r="I45" i="22" s="1"/>
  <c r="J45" i="22" s="1"/>
  <c r="K45" i="22" s="1"/>
  <c r="L45" i="22" s="1"/>
  <c r="H44" i="22"/>
  <c r="I44" i="22" s="1"/>
  <c r="J44" i="22" s="1"/>
  <c r="K44" i="22" s="1"/>
  <c r="L44" i="22" s="1"/>
  <c r="I43" i="22"/>
  <c r="J43" i="22" s="1"/>
  <c r="K43" i="22" s="1"/>
  <c r="L43" i="22" s="1"/>
  <c r="I42" i="22"/>
  <c r="J42" i="22" s="1"/>
  <c r="K42" i="22" s="1"/>
  <c r="L42" i="22" s="1"/>
  <c r="I41" i="22"/>
  <c r="K29" i="22"/>
  <c r="H34" i="22"/>
  <c r="I34" i="22" s="1"/>
  <c r="J34" i="22" s="1"/>
  <c r="K34" i="22" s="1"/>
  <c r="L34" i="22" s="1"/>
  <c r="H33" i="22"/>
  <c r="I33" i="22" s="1"/>
  <c r="J33" i="22" s="1"/>
  <c r="K33" i="22" s="1"/>
  <c r="L33" i="22" s="1"/>
  <c r="I32" i="22"/>
  <c r="J32" i="22" s="1"/>
  <c r="K32" i="22" s="1"/>
  <c r="L32" i="22" s="1"/>
  <c r="I31" i="22"/>
  <c r="J31" i="22" s="1"/>
  <c r="K31" i="22" s="1"/>
  <c r="L31" i="22" s="1"/>
  <c r="I30" i="22"/>
  <c r="J18" i="22"/>
  <c r="I24" i="22"/>
  <c r="I10" i="22"/>
  <c r="J10" i="22" s="1"/>
  <c r="K10" i="22" s="1"/>
  <c r="L10" i="22" s="1"/>
  <c r="H12" i="22"/>
  <c r="K7" i="22"/>
  <c r="H25" i="21"/>
  <c r="I24" i="21"/>
  <c r="H33" i="21"/>
  <c r="H8" i="21"/>
  <c r="I7" i="21"/>
  <c r="J7" i="21" s="1"/>
  <c r="K7" i="21" s="1"/>
  <c r="L7" i="21" s="1"/>
  <c r="H16" i="21"/>
  <c r="I15" i="21"/>
  <c r="J6" i="21"/>
  <c r="K6" i="20"/>
  <c r="H20" i="20"/>
  <c r="I20" i="20" s="1"/>
  <c r="J20" i="20" s="1"/>
  <c r="K20" i="20" s="1"/>
  <c r="L20" i="20" s="1"/>
  <c r="I19" i="20"/>
  <c r="H9" i="20"/>
  <c r="I8" i="20"/>
  <c r="J8" i="20" s="1"/>
  <c r="K8" i="20" s="1"/>
  <c r="L8" i="20" s="1"/>
  <c r="L16" i="20"/>
  <c r="I7" i="20"/>
  <c r="E18" i="13"/>
  <c r="H16" i="13"/>
  <c r="I14" i="13"/>
  <c r="J11" i="26" l="1"/>
  <c r="I11" i="26"/>
  <c r="K42" i="33"/>
  <c r="M15" i="33"/>
  <c r="M33" i="33"/>
  <c r="K35" i="33"/>
  <c r="K17" i="33"/>
  <c r="H51" i="33"/>
  <c r="H44" i="33"/>
  <c r="K43" i="33"/>
  <c r="L43" i="33" s="1"/>
  <c r="M43" i="33" s="1"/>
  <c r="J36" i="33"/>
  <c r="K36" i="33" s="1"/>
  <c r="L36" i="33" s="1"/>
  <c r="M36" i="33" s="1"/>
  <c r="H37" i="33"/>
  <c r="J37" i="33" s="1"/>
  <c r="K37" i="33" s="1"/>
  <c r="L37" i="33" s="1"/>
  <c r="M37" i="33" s="1"/>
  <c r="J18" i="33"/>
  <c r="K18" i="33" s="1"/>
  <c r="L18" i="33" s="1"/>
  <c r="M18" i="33" s="1"/>
  <c r="H19" i="33"/>
  <c r="J19" i="33" s="1"/>
  <c r="K19" i="33" s="1"/>
  <c r="L19" i="33" s="1"/>
  <c r="M19" i="33" s="1"/>
  <c r="I19" i="32"/>
  <c r="H20" i="32"/>
  <c r="I20" i="32" s="1"/>
  <c r="H29" i="32"/>
  <c r="I28" i="32"/>
  <c r="I49" i="32"/>
  <c r="H50" i="32"/>
  <c r="I50" i="32" s="1"/>
  <c r="I21" i="32"/>
  <c r="M7" i="32"/>
  <c r="I30" i="30"/>
  <c r="H44" i="30"/>
  <c r="I43" i="30"/>
  <c r="I18" i="30"/>
  <c r="H19" i="30"/>
  <c r="I36" i="30"/>
  <c r="H37" i="30"/>
  <c r="I48" i="28"/>
  <c r="H62" i="28"/>
  <c r="I61" i="28"/>
  <c r="I36" i="28"/>
  <c r="H37" i="28"/>
  <c r="I54" i="28"/>
  <c r="H55" i="28"/>
  <c r="I22" i="25"/>
  <c r="I21" i="26"/>
  <c r="H39" i="25"/>
  <c r="I39" i="25" s="1"/>
  <c r="I38" i="25"/>
  <c r="H53" i="25"/>
  <c r="H46" i="25"/>
  <c r="I45" i="25"/>
  <c r="H18" i="24"/>
  <c r="I17" i="24"/>
  <c r="H11" i="24"/>
  <c r="I11" i="24" s="1"/>
  <c r="I10" i="24"/>
  <c r="I30" i="24"/>
  <c r="H43" i="24"/>
  <c r="H36" i="24"/>
  <c r="I35" i="24"/>
  <c r="L62" i="22"/>
  <c r="J63" i="22"/>
  <c r="I68" i="22"/>
  <c r="L51" i="22"/>
  <c r="J52" i="22"/>
  <c r="I57" i="22"/>
  <c r="L40" i="22"/>
  <c r="J41" i="22"/>
  <c r="I46" i="22"/>
  <c r="I12" i="22"/>
  <c r="J12" i="22" s="1"/>
  <c r="L29" i="22"/>
  <c r="J30" i="22"/>
  <c r="I35" i="22"/>
  <c r="J24" i="22"/>
  <c r="K18" i="22"/>
  <c r="L7" i="22"/>
  <c r="H17" i="21"/>
  <c r="I16" i="21"/>
  <c r="J16" i="21" s="1"/>
  <c r="K16" i="21" s="1"/>
  <c r="L16" i="21" s="1"/>
  <c r="H9" i="21"/>
  <c r="I8" i="21"/>
  <c r="J24" i="21"/>
  <c r="K6" i="21"/>
  <c r="J15" i="21"/>
  <c r="H34" i="21"/>
  <c r="I33" i="21"/>
  <c r="H26" i="21"/>
  <c r="I25" i="21"/>
  <c r="J25" i="21" s="1"/>
  <c r="K25" i="21" s="1"/>
  <c r="L25" i="21" s="1"/>
  <c r="J19" i="20"/>
  <c r="I21" i="20"/>
  <c r="J7" i="20"/>
  <c r="I9" i="20"/>
  <c r="J9" i="20" s="1"/>
  <c r="K9" i="20" s="1"/>
  <c r="L9" i="20" s="1"/>
  <c r="H10" i="20"/>
  <c r="I10" i="20" s="1"/>
  <c r="J10" i="20" s="1"/>
  <c r="K10" i="20" s="1"/>
  <c r="L10" i="20" s="1"/>
  <c r="L6" i="20"/>
  <c r="H17" i="13"/>
  <c r="I16" i="13"/>
  <c r="I15" i="13"/>
  <c r="E64" i="10"/>
  <c r="E55" i="10"/>
  <c r="E46" i="10"/>
  <c r="E37" i="10"/>
  <c r="E28" i="10"/>
  <c r="E19" i="10"/>
  <c r="H45" i="33" l="1"/>
  <c r="J20" i="33"/>
  <c r="J38" i="33"/>
  <c r="H60" i="33"/>
  <c r="H52" i="33"/>
  <c r="L17" i="33"/>
  <c r="K20" i="33"/>
  <c r="L35" i="33"/>
  <c r="K38" i="33"/>
  <c r="L42" i="33"/>
  <c r="I51" i="32"/>
  <c r="H30" i="32"/>
  <c r="I30" i="32" s="1"/>
  <c r="I29" i="32"/>
  <c r="H45" i="30"/>
  <c r="I44" i="30"/>
  <c r="H38" i="30"/>
  <c r="I38" i="30" s="1"/>
  <c r="I37" i="30"/>
  <c r="H20" i="30"/>
  <c r="I20" i="30" s="1"/>
  <c r="I19" i="30"/>
  <c r="H63" i="28"/>
  <c r="I62" i="28"/>
  <c r="H56" i="28"/>
  <c r="I56" i="28" s="1"/>
  <c r="I55" i="28"/>
  <c r="H38" i="28"/>
  <c r="I38" i="28" s="1"/>
  <c r="I37" i="28"/>
  <c r="I40" i="25"/>
  <c r="H54" i="25"/>
  <c r="I53" i="25"/>
  <c r="I46" i="25"/>
  <c r="H47" i="25"/>
  <c r="H19" i="24"/>
  <c r="I18" i="24"/>
  <c r="I36" i="24"/>
  <c r="H37" i="24"/>
  <c r="I12" i="24"/>
  <c r="H44" i="24"/>
  <c r="I43" i="24"/>
  <c r="K63" i="22"/>
  <c r="J68" i="22"/>
  <c r="K52" i="22"/>
  <c r="J57" i="22"/>
  <c r="K41" i="22"/>
  <c r="J46" i="22"/>
  <c r="K12" i="22"/>
  <c r="J13" i="22"/>
  <c r="I13" i="22"/>
  <c r="K30" i="22"/>
  <c r="J35" i="22"/>
  <c r="L18" i="22"/>
  <c r="L24" i="22" s="1"/>
  <c r="K24" i="22"/>
  <c r="J33" i="21"/>
  <c r="K15" i="21"/>
  <c r="L6" i="21"/>
  <c r="K24" i="21"/>
  <c r="J8" i="21"/>
  <c r="H27" i="21"/>
  <c r="I26" i="21"/>
  <c r="J26" i="21" s="1"/>
  <c r="K26" i="21" s="1"/>
  <c r="L26" i="21" s="1"/>
  <c r="H42" i="21"/>
  <c r="H35" i="21"/>
  <c r="I34" i="21"/>
  <c r="J34" i="21" s="1"/>
  <c r="K34" i="21" s="1"/>
  <c r="L34" i="21" s="1"/>
  <c r="H10" i="21"/>
  <c r="I10" i="21" s="1"/>
  <c r="J10" i="21" s="1"/>
  <c r="K10" i="21" s="1"/>
  <c r="L10" i="21" s="1"/>
  <c r="I9" i="21"/>
  <c r="J9" i="21" s="1"/>
  <c r="K9" i="21" s="1"/>
  <c r="L9" i="21" s="1"/>
  <c r="H18" i="21"/>
  <c r="I17" i="21"/>
  <c r="J17" i="21" s="1"/>
  <c r="K17" i="21" s="1"/>
  <c r="L17" i="21" s="1"/>
  <c r="I11" i="20"/>
  <c r="K7" i="20"/>
  <c r="J11" i="20"/>
  <c r="K19" i="20"/>
  <c r="J21" i="20"/>
  <c r="I17" i="13"/>
  <c r="H18" i="13"/>
  <c r="I18" i="13" s="1"/>
  <c r="I7" i="12"/>
  <c r="J7" i="12" s="1"/>
  <c r="E9" i="13"/>
  <c r="E10" i="10"/>
  <c r="I39" i="28" l="1"/>
  <c r="M35" i="33"/>
  <c r="M38" i="33" s="1"/>
  <c r="L38" i="33"/>
  <c r="M17" i="33"/>
  <c r="M20" i="33" s="1"/>
  <c r="L20" i="33"/>
  <c r="K51" i="33"/>
  <c r="K44" i="33"/>
  <c r="M42" i="33"/>
  <c r="H53" i="33"/>
  <c r="K52" i="33"/>
  <c r="L52" i="33" s="1"/>
  <c r="M52" i="33" s="1"/>
  <c r="H61" i="33"/>
  <c r="H46" i="33"/>
  <c r="K46" i="33" s="1"/>
  <c r="L46" i="33" s="1"/>
  <c r="M46" i="33" s="1"/>
  <c r="K45" i="33"/>
  <c r="L45" i="33" s="1"/>
  <c r="M45" i="33" s="1"/>
  <c r="I31" i="32"/>
  <c r="I39" i="30"/>
  <c r="I21" i="30"/>
  <c r="I45" i="30"/>
  <c r="H46" i="30"/>
  <c r="I57" i="28"/>
  <c r="I63" i="28"/>
  <c r="H64" i="28"/>
  <c r="H55" i="25"/>
  <c r="I54" i="25"/>
  <c r="H48" i="25"/>
  <c r="I48" i="25" s="1"/>
  <c r="I47" i="25"/>
  <c r="H20" i="24"/>
  <c r="I20" i="24" s="1"/>
  <c r="I19" i="24"/>
  <c r="I21" i="24" s="1"/>
  <c r="I37" i="24"/>
  <c r="H38" i="24"/>
  <c r="I38" i="24" s="1"/>
  <c r="H45" i="24"/>
  <c r="I44" i="24"/>
  <c r="L63" i="22"/>
  <c r="L68" i="22" s="1"/>
  <c r="K68" i="22"/>
  <c r="L52" i="22"/>
  <c r="L57" i="22" s="1"/>
  <c r="K57" i="22"/>
  <c r="L41" i="22"/>
  <c r="L46" i="22" s="1"/>
  <c r="K46" i="22"/>
  <c r="L12" i="22"/>
  <c r="L13" i="22" s="1"/>
  <c r="K13" i="22"/>
  <c r="L30" i="22"/>
  <c r="L35" i="22" s="1"/>
  <c r="K35" i="22"/>
  <c r="H19" i="21"/>
  <c r="I19" i="21" s="1"/>
  <c r="J19" i="21" s="1"/>
  <c r="K19" i="21" s="1"/>
  <c r="L19" i="21" s="1"/>
  <c r="I18" i="21"/>
  <c r="H36" i="21"/>
  <c r="I35" i="21"/>
  <c r="J35" i="21" s="1"/>
  <c r="K35" i="21" s="1"/>
  <c r="L35" i="21" s="1"/>
  <c r="I11" i="21"/>
  <c r="L24" i="21"/>
  <c r="L15" i="21"/>
  <c r="K33" i="21"/>
  <c r="H43" i="21"/>
  <c r="I42" i="21"/>
  <c r="H28" i="21"/>
  <c r="I28" i="21" s="1"/>
  <c r="J28" i="21" s="1"/>
  <c r="K28" i="21" s="1"/>
  <c r="L28" i="21" s="1"/>
  <c r="I27" i="21"/>
  <c r="J27" i="21" s="1"/>
  <c r="K27" i="21" s="1"/>
  <c r="L27" i="21" s="1"/>
  <c r="K8" i="21"/>
  <c r="J11" i="21"/>
  <c r="L19" i="20"/>
  <c r="L21" i="20" s="1"/>
  <c r="K21" i="20"/>
  <c r="L7" i="20"/>
  <c r="L11" i="20" s="1"/>
  <c r="K11" i="20"/>
  <c r="I19" i="13"/>
  <c r="H5" i="9"/>
  <c r="I5" i="9" s="1"/>
  <c r="H6" i="10"/>
  <c r="H5" i="13"/>
  <c r="K7" i="12"/>
  <c r="K60" i="33" l="1"/>
  <c r="J47" i="33"/>
  <c r="L51" i="33"/>
  <c r="H62" i="33"/>
  <c r="K61" i="33"/>
  <c r="L61" i="33" s="1"/>
  <c r="M61" i="33" s="1"/>
  <c r="H54" i="33"/>
  <c r="K53" i="33"/>
  <c r="L53" i="33" s="1"/>
  <c r="M53" i="33" s="1"/>
  <c r="L44" i="33"/>
  <c r="K47" i="33"/>
  <c r="H47" i="30"/>
  <c r="I47" i="30" s="1"/>
  <c r="I46" i="30"/>
  <c r="H65" i="28"/>
  <c r="I65" i="28" s="1"/>
  <c r="I64" i="28"/>
  <c r="I49" i="25"/>
  <c r="I55" i="25"/>
  <c r="H56" i="25"/>
  <c r="H46" i="24"/>
  <c r="I45" i="24"/>
  <c r="I39" i="24"/>
  <c r="J29" i="21"/>
  <c r="L8" i="21"/>
  <c r="L11" i="21" s="1"/>
  <c r="K11" i="21"/>
  <c r="H51" i="21"/>
  <c r="H44" i="21"/>
  <c r="I43" i="21"/>
  <c r="J43" i="21" s="1"/>
  <c r="K43" i="21" s="1"/>
  <c r="L43" i="21" s="1"/>
  <c r="L33" i="21"/>
  <c r="K29" i="21"/>
  <c r="J18" i="21"/>
  <c r="I20" i="21"/>
  <c r="J42" i="21"/>
  <c r="I29" i="21"/>
  <c r="L29" i="21"/>
  <c r="H37" i="21"/>
  <c r="I37" i="21" s="1"/>
  <c r="J37" i="21" s="1"/>
  <c r="K37" i="21" s="1"/>
  <c r="L37" i="21" s="1"/>
  <c r="I36" i="21"/>
  <c r="H7" i="10"/>
  <c r="H15" i="10"/>
  <c r="H24" i="10"/>
  <c r="L7" i="12"/>
  <c r="H5" i="17"/>
  <c r="H6" i="13"/>
  <c r="I5" i="13"/>
  <c r="H55" i="33" l="1"/>
  <c r="K55" i="33" s="1"/>
  <c r="L55" i="33" s="1"/>
  <c r="M55" i="33" s="1"/>
  <c r="H63" i="33"/>
  <c r="M51" i="33"/>
  <c r="M44" i="33"/>
  <c r="M47" i="33" s="1"/>
  <c r="L47" i="33"/>
  <c r="L60" i="33"/>
  <c r="I48" i="30"/>
  <c r="I66" i="28"/>
  <c r="H57" i="25"/>
  <c r="I57" i="25" s="1"/>
  <c r="I56" i="25"/>
  <c r="H47" i="24"/>
  <c r="I47" i="24" s="1"/>
  <c r="I46" i="24"/>
  <c r="J36" i="21"/>
  <c r="I38" i="21"/>
  <c r="K18" i="21"/>
  <c r="J20" i="21"/>
  <c r="H45" i="21"/>
  <c r="I44" i="21"/>
  <c r="K42" i="21"/>
  <c r="H52" i="21"/>
  <c r="I51" i="21"/>
  <c r="H60" i="21"/>
  <c r="I24" i="10"/>
  <c r="J24" i="10" s="1"/>
  <c r="K24" i="10" s="1"/>
  <c r="L24" i="10" s="1"/>
  <c r="H33" i="10"/>
  <c r="H25" i="10"/>
  <c r="I15" i="10"/>
  <c r="J15" i="10" s="1"/>
  <c r="K15" i="10" s="1"/>
  <c r="L15" i="10" s="1"/>
  <c r="H16" i="10"/>
  <c r="I7" i="10"/>
  <c r="J7" i="10" s="1"/>
  <c r="K7" i="10" s="1"/>
  <c r="L7" i="10" s="1"/>
  <c r="H8" i="10"/>
  <c r="I6" i="13"/>
  <c r="H7" i="13"/>
  <c r="I5" i="17"/>
  <c r="H7" i="17"/>
  <c r="H6" i="17"/>
  <c r="I6" i="17" s="1"/>
  <c r="M7" i="12"/>
  <c r="H5" i="19" s="1"/>
  <c r="H5" i="18"/>
  <c r="K62" i="33" l="1"/>
  <c r="M60" i="33"/>
  <c r="H64" i="33"/>
  <c r="K64" i="33" s="1"/>
  <c r="L64" i="33" s="1"/>
  <c r="M64" i="33" s="1"/>
  <c r="K63" i="33"/>
  <c r="L63" i="33" s="1"/>
  <c r="M63" i="33" s="1"/>
  <c r="K54" i="33"/>
  <c r="J56" i="33"/>
  <c r="I58" i="25"/>
  <c r="I48" i="24"/>
  <c r="J51" i="21"/>
  <c r="H46" i="21"/>
  <c r="I46" i="21" s="1"/>
  <c r="J46" i="21" s="1"/>
  <c r="K46" i="21" s="1"/>
  <c r="L46" i="21" s="1"/>
  <c r="I45" i="21"/>
  <c r="J45" i="21" s="1"/>
  <c r="K45" i="21" s="1"/>
  <c r="L45" i="21" s="1"/>
  <c r="L18" i="21"/>
  <c r="L20" i="21" s="1"/>
  <c r="K20" i="21"/>
  <c r="K36" i="21"/>
  <c r="J38" i="21"/>
  <c r="H61" i="21"/>
  <c r="I60" i="21"/>
  <c r="H53" i="21"/>
  <c r="I52" i="21"/>
  <c r="J52" i="21" s="1"/>
  <c r="K52" i="21" s="1"/>
  <c r="L52" i="21" s="1"/>
  <c r="L42" i="21"/>
  <c r="J44" i="21"/>
  <c r="H17" i="10"/>
  <c r="I16" i="10"/>
  <c r="J16" i="10" s="1"/>
  <c r="K16" i="10" s="1"/>
  <c r="L16" i="10" s="1"/>
  <c r="I25" i="10"/>
  <c r="J25" i="10" s="1"/>
  <c r="K25" i="10" s="1"/>
  <c r="L25" i="10" s="1"/>
  <c r="H26" i="10"/>
  <c r="H9" i="10"/>
  <c r="I8" i="10"/>
  <c r="J8" i="10" s="1"/>
  <c r="K8" i="10" s="1"/>
  <c r="L8" i="10" s="1"/>
  <c r="H34" i="10"/>
  <c r="I33" i="10"/>
  <c r="I5" i="19"/>
  <c r="H7" i="19"/>
  <c r="H6" i="19"/>
  <c r="I6" i="19" s="1"/>
  <c r="I7" i="17"/>
  <c r="H8" i="17"/>
  <c r="I8" i="17" s="1"/>
  <c r="I9" i="17" s="1"/>
  <c r="I7" i="13"/>
  <c r="H8" i="13"/>
  <c r="H7" i="18"/>
  <c r="I7" i="18" s="1"/>
  <c r="I5" i="18"/>
  <c r="H6" i="18"/>
  <c r="I6" i="18" s="1"/>
  <c r="L54" i="33" l="1"/>
  <c r="K56" i="33"/>
  <c r="L62" i="33"/>
  <c r="K65" i="33"/>
  <c r="J65" i="33"/>
  <c r="K44" i="21"/>
  <c r="J47" i="21"/>
  <c r="H54" i="21"/>
  <c r="I53" i="21"/>
  <c r="H62" i="21"/>
  <c r="I61" i="21"/>
  <c r="J61" i="21" s="1"/>
  <c r="K61" i="21" s="1"/>
  <c r="L61" i="21" s="1"/>
  <c r="L36" i="21"/>
  <c r="L38" i="21" s="1"/>
  <c r="K38" i="21"/>
  <c r="I47" i="21"/>
  <c r="J60" i="21"/>
  <c r="K51" i="21"/>
  <c r="H42" i="10"/>
  <c r="I34" i="10"/>
  <c r="J34" i="10" s="1"/>
  <c r="K34" i="10" s="1"/>
  <c r="L34" i="10" s="1"/>
  <c r="H35" i="10"/>
  <c r="J33" i="10"/>
  <c r="I9" i="10"/>
  <c r="J9" i="10" s="1"/>
  <c r="K9" i="10" s="1"/>
  <c r="L9" i="10" s="1"/>
  <c r="H10" i="10"/>
  <c r="I26" i="10"/>
  <c r="H27" i="10"/>
  <c r="H18" i="10"/>
  <c r="I17" i="10"/>
  <c r="J17" i="10" s="1"/>
  <c r="K17" i="10" s="1"/>
  <c r="L17" i="10" s="1"/>
  <c r="I8" i="18"/>
  <c r="H9" i="13"/>
  <c r="I9" i="13" s="1"/>
  <c r="I8" i="13"/>
  <c r="H8" i="19"/>
  <c r="I8" i="19" s="1"/>
  <c r="I9" i="19" s="1"/>
  <c r="I7" i="19"/>
  <c r="H6" i="8"/>
  <c r="I10" i="10"/>
  <c r="J10" i="10" s="1"/>
  <c r="K10" i="10" s="1"/>
  <c r="L10" i="10" s="1"/>
  <c r="I6" i="10"/>
  <c r="J6" i="10" s="1"/>
  <c r="H6" i="7"/>
  <c r="M62" i="33" l="1"/>
  <c r="M65" i="33" s="1"/>
  <c r="L65" i="33"/>
  <c r="M54" i="33"/>
  <c r="M56" i="33" s="1"/>
  <c r="L56" i="33"/>
  <c r="H63" i="21"/>
  <c r="I62" i="21"/>
  <c r="H55" i="21"/>
  <c r="I55" i="21" s="1"/>
  <c r="J55" i="21" s="1"/>
  <c r="K55" i="21" s="1"/>
  <c r="L55" i="21" s="1"/>
  <c r="I54" i="21"/>
  <c r="J54" i="21" s="1"/>
  <c r="K54" i="21" s="1"/>
  <c r="L54" i="21" s="1"/>
  <c r="L44" i="21"/>
  <c r="L47" i="21" s="1"/>
  <c r="K47" i="21"/>
  <c r="L51" i="21"/>
  <c r="K60" i="21"/>
  <c r="J53" i="21"/>
  <c r="J26" i="10"/>
  <c r="K33" i="10"/>
  <c r="I35" i="10"/>
  <c r="H36" i="10"/>
  <c r="H19" i="10"/>
  <c r="I19" i="10" s="1"/>
  <c r="J19" i="10" s="1"/>
  <c r="K19" i="10" s="1"/>
  <c r="L19" i="10" s="1"/>
  <c r="I18" i="10"/>
  <c r="J18" i="10" s="1"/>
  <c r="K18" i="10" s="1"/>
  <c r="H28" i="10"/>
  <c r="I28" i="10" s="1"/>
  <c r="J28" i="10" s="1"/>
  <c r="K28" i="10" s="1"/>
  <c r="L28" i="10" s="1"/>
  <c r="I27" i="10"/>
  <c r="J27" i="10" s="1"/>
  <c r="K27" i="10" s="1"/>
  <c r="L27" i="10" s="1"/>
  <c r="H43" i="10"/>
  <c r="I42" i="10"/>
  <c r="I10" i="13"/>
  <c r="K6" i="10"/>
  <c r="J11" i="10"/>
  <c r="I6" i="11"/>
  <c r="J6" i="11" s="1"/>
  <c r="H7" i="11"/>
  <c r="I7" i="11" s="1"/>
  <c r="I11" i="10"/>
  <c r="H7" i="9"/>
  <c r="H6" i="9"/>
  <c r="I6" i="9" s="1"/>
  <c r="I6" i="8"/>
  <c r="I5" i="8"/>
  <c r="K6" i="11" l="1"/>
  <c r="J8" i="11"/>
  <c r="K20" i="10"/>
  <c r="K53" i="21"/>
  <c r="J56" i="21"/>
  <c r="H64" i="21"/>
  <c r="I64" i="21" s="1"/>
  <c r="J64" i="21" s="1"/>
  <c r="K64" i="21" s="1"/>
  <c r="L64" i="21" s="1"/>
  <c r="I63" i="21"/>
  <c r="J63" i="21" s="1"/>
  <c r="K63" i="21" s="1"/>
  <c r="L63" i="21" s="1"/>
  <c r="I56" i="21"/>
  <c r="L60" i="21"/>
  <c r="J62" i="21"/>
  <c r="L33" i="10"/>
  <c r="H37" i="10"/>
  <c r="I37" i="10" s="1"/>
  <c r="J37" i="10" s="1"/>
  <c r="K37" i="10" s="1"/>
  <c r="L37" i="10" s="1"/>
  <c r="I36" i="10"/>
  <c r="J36" i="10" s="1"/>
  <c r="K36" i="10" s="1"/>
  <c r="L36" i="10" s="1"/>
  <c r="J35" i="10"/>
  <c r="L18" i="10"/>
  <c r="L20" i="10" s="1"/>
  <c r="J20" i="10"/>
  <c r="I29" i="10"/>
  <c r="I20" i="10"/>
  <c r="J42" i="10"/>
  <c r="H51" i="10"/>
  <c r="H60" i="10" s="1"/>
  <c r="I43" i="10"/>
  <c r="J43" i="10" s="1"/>
  <c r="K43" i="10" s="1"/>
  <c r="L43" i="10" s="1"/>
  <c r="H44" i="10"/>
  <c r="K26" i="10"/>
  <c r="J29" i="10"/>
  <c r="I7" i="9"/>
  <c r="H8" i="9"/>
  <c r="I8" i="9" s="1"/>
  <c r="I9" i="9" s="1"/>
  <c r="L6" i="10"/>
  <c r="L11" i="10" s="1"/>
  <c r="K11" i="10"/>
  <c r="I8" i="11"/>
  <c r="I7" i="8"/>
  <c r="I6" i="7"/>
  <c r="I5" i="7"/>
  <c r="L6" i="11" l="1"/>
  <c r="K8" i="11"/>
  <c r="I38" i="10"/>
  <c r="H61" i="10"/>
  <c r="I60" i="10"/>
  <c r="I65" i="21"/>
  <c r="K62" i="21"/>
  <c r="J65" i="21"/>
  <c r="L53" i="21"/>
  <c r="L56" i="21" s="1"/>
  <c r="K56" i="21"/>
  <c r="K42" i="10"/>
  <c r="K35" i="10"/>
  <c r="J38" i="10"/>
  <c r="L26" i="10"/>
  <c r="L29" i="10" s="1"/>
  <c r="K29" i="10"/>
  <c r="H45" i="10"/>
  <c r="I44" i="10"/>
  <c r="J44" i="10" s="1"/>
  <c r="K44" i="10" s="1"/>
  <c r="L44" i="10" s="1"/>
  <c r="H52" i="10"/>
  <c r="I51" i="10"/>
  <c r="I7" i="7"/>
  <c r="M6" i="11" l="1"/>
  <c r="M8" i="11" s="1"/>
  <c r="L8" i="11"/>
  <c r="J60" i="10"/>
  <c r="H62" i="10"/>
  <c r="I61" i="10"/>
  <c r="J61" i="10" s="1"/>
  <c r="K61" i="10" s="1"/>
  <c r="L61" i="10" s="1"/>
  <c r="L62" i="21"/>
  <c r="L65" i="21" s="1"/>
  <c r="K65" i="21"/>
  <c r="H53" i="10"/>
  <c r="I52" i="10"/>
  <c r="J52" i="10" s="1"/>
  <c r="K52" i="10" s="1"/>
  <c r="L52" i="10" s="1"/>
  <c r="H46" i="10"/>
  <c r="I46" i="10" s="1"/>
  <c r="J46" i="10" s="1"/>
  <c r="K46" i="10" s="1"/>
  <c r="L46" i="10" s="1"/>
  <c r="I45" i="10"/>
  <c r="L35" i="10"/>
  <c r="L38" i="10" s="1"/>
  <c r="K38" i="10"/>
  <c r="J51" i="10"/>
  <c r="L42" i="10"/>
  <c r="H63" i="10" l="1"/>
  <c r="I62" i="10"/>
  <c r="J62" i="10" s="1"/>
  <c r="K62" i="10" s="1"/>
  <c r="L62" i="10" s="1"/>
  <c r="K60" i="10"/>
  <c r="K51" i="10"/>
  <c r="J45" i="10"/>
  <c r="I47" i="10"/>
  <c r="H54" i="10"/>
  <c r="I53" i="10"/>
  <c r="L60" i="10" l="1"/>
  <c r="H64" i="10"/>
  <c r="I64" i="10" s="1"/>
  <c r="J64" i="10" s="1"/>
  <c r="K64" i="10" s="1"/>
  <c r="L64" i="10" s="1"/>
  <c r="I63" i="10"/>
  <c r="J63" i="10" s="1"/>
  <c r="I65" i="10"/>
  <c r="J53" i="10"/>
  <c r="K45" i="10"/>
  <c r="J47" i="10"/>
  <c r="L51" i="10"/>
  <c r="I54" i="10"/>
  <c r="J54" i="10" s="1"/>
  <c r="K54" i="10" s="1"/>
  <c r="L54" i="10" s="1"/>
  <c r="H55" i="10"/>
  <c r="I55" i="10" s="1"/>
  <c r="J55" i="10" s="1"/>
  <c r="K55" i="10" s="1"/>
  <c r="L55" i="10" s="1"/>
  <c r="K63" i="10" l="1"/>
  <c r="J65" i="10"/>
  <c r="L45" i="10"/>
  <c r="L47" i="10" s="1"/>
  <c r="K47" i="10"/>
  <c r="I56" i="10"/>
  <c r="K53" i="10"/>
  <c r="J56" i="10"/>
  <c r="L63" i="10" l="1"/>
  <c r="L65" i="10" s="1"/>
  <c r="K65" i="10"/>
  <c r="L53" i="10"/>
  <c r="L56" i="10" s="1"/>
  <c r="K56" i="10"/>
</calcChain>
</file>

<file path=xl/sharedStrings.xml><?xml version="1.0" encoding="utf-8"?>
<sst xmlns="http://schemas.openxmlformats.org/spreadsheetml/2006/main" count="1727" uniqueCount="125">
  <si>
    <t>Мощность</t>
  </si>
  <si>
    <t>Кол-во трансформаторов/ячеек</t>
  </si>
  <si>
    <t>В8-01 - 1..5</t>
  </si>
  <si>
    <t>Коэффициент перехода от базового уровня</t>
  </si>
  <si>
    <t>Коэффициент дефлятор</t>
  </si>
  <si>
    <t>Норматив цены (тыс. руб.)</t>
  </si>
  <si>
    <t>Всего стоимость на 1 Квт.                    (тыс. руб.)</t>
  </si>
  <si>
    <t>Наименование мероприятия</t>
  </si>
  <si>
    <t>Номер расценки по приказу Минэнерго от 17.01.2019 №10</t>
  </si>
  <si>
    <t>Директор ООО 41 "Электрическая сеть"</t>
  </si>
  <si>
    <t>В.А. Братчук</t>
  </si>
  <si>
    <t>Кол-во (км/шт)</t>
  </si>
  <si>
    <t>Итого стоимость (тыс. руб.)</t>
  </si>
  <si>
    <t>Проектно-изыскательные работы</t>
  </si>
  <si>
    <t>П06-06</t>
  </si>
  <si>
    <t xml:space="preserve">           Примечание: ООО "41 Электрическая сеть" на является плательщиком НДС.</t>
  </si>
  <si>
    <t>ПКУ с ТТ и ТН</t>
  </si>
  <si>
    <t>А1-06</t>
  </si>
  <si>
    <t>Класс напряжения объекта, кВ</t>
  </si>
  <si>
    <t>6-20</t>
  </si>
  <si>
    <t>Коэффициент дефлятор на 2024 год</t>
  </si>
  <si>
    <t>Выполнение работ по монтажу система учета электрической энергии (мощности), АИИС КУЭ, ПКУ, технический учет электроэнергии</t>
  </si>
  <si>
    <t>Установка ячеек выключателя 10 кВ</t>
  </si>
  <si>
    <t>Э1-04 - 1..2</t>
  </si>
  <si>
    <t>Итого стоимость ТП (тыс. руб.)</t>
  </si>
  <si>
    <t>Всего стоимость                   (тыс. руб.)</t>
  </si>
  <si>
    <t>П5-01</t>
  </si>
  <si>
    <t>0,4-20</t>
  </si>
  <si>
    <t>Сечение (мм2)/Уровень напряжениям (кВ)</t>
  </si>
  <si>
    <t>Расчет стоимости строительства КЛ-0,4 кВ в соответсвии с УНЦ по приказу Минэнерго от 17.01.2019 №10</t>
  </si>
  <si>
    <t>Строительство КЛ-0,4 кВ</t>
  </si>
  <si>
    <t>К3-07 - 1..4</t>
  </si>
  <si>
    <t>120/0,4</t>
  </si>
  <si>
    <t>Расчет стоимости трансформатора 6 - 35 кВ в соответсвии с УНЦ по приказу Минэнерго от 17.01.2019 №10</t>
  </si>
  <si>
    <t>Монтаж трансформаторов</t>
  </si>
  <si>
    <t>Кол-во трансформаторов</t>
  </si>
  <si>
    <t xml:space="preserve">Т5-14 - 1..5
</t>
  </si>
  <si>
    <t>Строительство</t>
  </si>
  <si>
    <t>Коэф. Дефлятор</t>
  </si>
  <si>
    <t>ИТОГО суммарный коэф.</t>
  </si>
  <si>
    <t>Коэффициенты-дефляторы</t>
  </si>
  <si>
    <t>Расчет стоимости строительства КЛ-6 кВ в соответсвии с УНЦ по приказу Минэнерго от 17.01.2019 №10</t>
  </si>
  <si>
    <t>Строительство КЛ-6 кВ</t>
  </si>
  <si>
    <t xml:space="preserve">К1-03 - 1..8
</t>
  </si>
  <si>
    <t>Б2-01 - 1..4</t>
  </si>
  <si>
    <t>Б4-01</t>
  </si>
  <si>
    <t>Б4-02</t>
  </si>
  <si>
    <t>Востановление тротуаров</t>
  </si>
  <si>
    <t>Востановление дорожного покрытия</t>
  </si>
  <si>
    <t xml:space="preserve">Устройство траншеи КЛ и восстановление благоустройства по трассе
</t>
  </si>
  <si>
    <t>Итого стоимость КЛ (тыс. руб.)</t>
  </si>
  <si>
    <t>Б2-02 - 1..4</t>
  </si>
  <si>
    <t>70/6</t>
  </si>
  <si>
    <t>Расчет стоимости строительства ТП-10кВ в соответсвии с УНЦ по приказу Минэнерго от 17.01.2019 №10</t>
  </si>
  <si>
    <t>Снижение стоимости (наличие 2-х трансформаторов)</t>
  </si>
  <si>
    <t>Коэффициент дефлятор 2025</t>
  </si>
  <si>
    <t>Коэффициент дефлятор 2026</t>
  </si>
  <si>
    <t>Снижение стоимости (наличие 1-го трансформатора)</t>
  </si>
  <si>
    <t>Строительство КТП 10 кВ (Сэндвич на сваях)</t>
  </si>
  <si>
    <t>Строительство КТП 10 кВ (Киоскового типа)</t>
  </si>
  <si>
    <t>Длина(км)/Площадь (м2)</t>
  </si>
  <si>
    <t>Длина (км)</t>
  </si>
  <si>
    <t>95/0,4</t>
  </si>
  <si>
    <t>50/0,4</t>
  </si>
  <si>
    <t>16/0,4</t>
  </si>
  <si>
    <t>25/0,4</t>
  </si>
  <si>
    <t>240/0,4</t>
  </si>
  <si>
    <t>50/6</t>
  </si>
  <si>
    <t>Л1-01 - 1..4</t>
  </si>
  <si>
    <t>0,4 кВ</t>
  </si>
  <si>
    <t>Л3-01 - 1..4</t>
  </si>
  <si>
    <t xml:space="preserve">УНЦ опор ВЛ 0,4 - 750 кВ 
</t>
  </si>
  <si>
    <t>УНЦ ВЛ 0,4 - 750 кВ на строительно-монтажные работы без опор и провода</t>
  </si>
  <si>
    <t>Л7-01 - 1..4</t>
  </si>
  <si>
    <t xml:space="preserve">УНЦ арматуры, крепления, защиты от перенапряжений ВЛ 0,4 - 35 кВ
</t>
  </si>
  <si>
    <t>Л11-01</t>
  </si>
  <si>
    <t>П3-01</t>
  </si>
  <si>
    <t>УНЦ провода СИП4 ВЛ 0,4 - 35 кВ</t>
  </si>
  <si>
    <t>на строительно-монтажные работы без опор и провода
УНЦ на вырубку (расширение, расчистку) просеки ВЛ (для всех субъектов Российской Федерации)</t>
  </si>
  <si>
    <t>Б7-02</t>
  </si>
  <si>
    <t>УНЦ арматуры, крепления, защиты от перенапряжений ВЛ 0,4 - 35 кВ</t>
  </si>
  <si>
    <t>УНЦ на вырубку (расширение, расчистку) просеки ВЛ (для всех субъектов Российской Федерации)</t>
  </si>
  <si>
    <t>Длина(км)/ Площадь (м2)</t>
  </si>
  <si>
    <t>Длина (км) / Площадь (м2)</t>
  </si>
  <si>
    <t>70/0,4</t>
  </si>
  <si>
    <t>ТП-111-12 до ВРУ-0,4 жд Центральная 18</t>
  </si>
  <si>
    <t xml:space="preserve"> ТП-111-12 до ВРУ-0,4 жд Центральная 20, ввод 1</t>
  </si>
  <si>
    <t xml:space="preserve"> ТП-111-12 до ВРУ-0,4 жд Центральная 20, ввод 2</t>
  </si>
  <si>
    <t xml:space="preserve"> ТП-111-12 до ВРУ-0,4 жд Центральная 21, ввод 1</t>
  </si>
  <si>
    <t xml:space="preserve"> ТП-111-12 до ВРУ-0,4 жд Центральная 21, ввод 2</t>
  </si>
  <si>
    <t xml:space="preserve">ЦРП яч.8 до ТП-111-12 </t>
  </si>
  <si>
    <t>ЦРП яч.8 до ТП-111-10</t>
  </si>
  <si>
    <t>Коэффициент дефлятор 2027</t>
  </si>
  <si>
    <t xml:space="preserve">ТП-596 (11) до ТП-111-10 </t>
  </si>
  <si>
    <t>ТП-111-10 до ВРУ-0,4 жд Центральная 13</t>
  </si>
  <si>
    <t>Устройство траншеи КЛ и восстановление благоустройства по трассе</t>
  </si>
  <si>
    <t>ЦРП яч.10 до ТП-111-17</t>
  </si>
  <si>
    <t xml:space="preserve"> ТП-111-12 до ТП-111-17</t>
  </si>
  <si>
    <t>ТП-111-17 до ВРУ-0,4 жд Центральная 22, ввод 1</t>
  </si>
  <si>
    <t>ТП-111-17 до ВРУ-0,4 жд Центральная 22, ввод 2</t>
  </si>
  <si>
    <t>Коэффициент дефлятор 2028</t>
  </si>
  <si>
    <t>ЦРП яч.39 до ТП-111-19</t>
  </si>
  <si>
    <t>ЦРП яч.40 до ТП-111-19</t>
  </si>
  <si>
    <t>ТП-111-19 до ВРУ-0,4 жд Центральная 23, ввод 1</t>
  </si>
  <si>
    <t>ТП-111-19 до ВРУ-0,4 жд Центральная 23, ввод 2</t>
  </si>
  <si>
    <t>Коэффициент дефлятор 2029</t>
  </si>
  <si>
    <t>Расчет стоимости строительства РТП -10кВ в соответсвии с УНЦ по приказу Минэнерго от 17.01.2019 №10</t>
  </si>
  <si>
    <t>Итого стоимость на 1 Квт.(тыс. руб.)</t>
  </si>
  <si>
    <t>Мощность/Ном. ток отключения</t>
  </si>
  <si>
    <t>Установка ячеек выключателя 6 кВ</t>
  </si>
  <si>
    <t>Л4-01 - 1..4</t>
  </si>
  <si>
    <t>Длина(км)/ Площадь (м2) /ТН</t>
  </si>
  <si>
    <t>Установка металлической опоры</t>
  </si>
  <si>
    <t>240/6</t>
  </si>
  <si>
    <t>35/6</t>
  </si>
  <si>
    <t>Всего стоимость                     (тыс. руб.)</t>
  </si>
  <si>
    <t>Прибор учета однофазный</t>
  </si>
  <si>
    <t>Прибор учета трехфазный</t>
  </si>
  <si>
    <t>Прибор учета трехфазный с ТТ</t>
  </si>
  <si>
    <t>А1-01</t>
  </si>
  <si>
    <t>А1-02</t>
  </si>
  <si>
    <t>А1-03</t>
  </si>
  <si>
    <t>0,4</t>
  </si>
  <si>
    <t>0,23</t>
  </si>
  <si>
    <t>ТП-111-10 до ВРУ-0,4 ДК "Галактика"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</si>
</sst>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5"/>
  <sheetViews>
    <sheetView topLeftCell="F3" zoomScaleNormal="100" workbookViewId="0">
      <selection activeCell="G12" sqref="G12"/>
    </sheetView>
  </sheetViews>
  <sheetFormatPr defaultRowHeight="15.05" outlineLevelRow="1" x14ac:dyDescent="0.3"/>
  <cols>
    <col min="1" max="1" width="3.33203125" customWidth="1"/>
    <col min="2" max="2" width="25.6640625" customWidth="1"/>
    <col min="3" max="3" width="18.44140625" customWidth="1"/>
    <col min="4" max="4" width="14.88671875" customWidth="1"/>
    <col min="5" max="5" width="15.44140625" customWidth="1"/>
    <col min="6" max="6" width="16.5546875" customWidth="1"/>
    <col min="7" max="7" width="14.33203125" customWidth="1"/>
    <col min="8" max="8" width="14.44140625" customWidth="1"/>
    <col min="9" max="10" width="14.6640625" customWidth="1"/>
    <col min="11" max="14" width="12.21875" customWidth="1"/>
  </cols>
  <sheetData>
    <row r="2" spans="2:14" ht="15.65" x14ac:dyDescent="0.3">
      <c r="B2" s="34" t="s">
        <v>21</v>
      </c>
      <c r="C2" s="35"/>
      <c r="D2" s="35"/>
      <c r="E2" s="35"/>
      <c r="F2" s="35"/>
      <c r="G2" s="35"/>
      <c r="H2" s="35"/>
      <c r="I2" s="35"/>
      <c r="J2" s="30"/>
    </row>
    <row r="3" spans="2:14" x14ac:dyDescent="0.3">
      <c r="I3">
        <v>2024</v>
      </c>
      <c r="J3">
        <v>2025</v>
      </c>
      <c r="K3">
        <v>2026</v>
      </c>
      <c r="L3">
        <v>2027</v>
      </c>
      <c r="M3">
        <v>2028</v>
      </c>
      <c r="N3">
        <v>2029</v>
      </c>
    </row>
    <row r="4" spans="2:14" ht="59.5" customHeight="1" x14ac:dyDescent="0.3">
      <c r="B4" s="1" t="s">
        <v>7</v>
      </c>
      <c r="C4" s="1" t="s">
        <v>8</v>
      </c>
      <c r="D4" s="1" t="s">
        <v>18</v>
      </c>
      <c r="E4" s="1" t="s">
        <v>11</v>
      </c>
      <c r="F4" s="1" t="s">
        <v>5</v>
      </c>
      <c r="G4" s="1" t="s">
        <v>3</v>
      </c>
      <c r="H4" s="1" t="s">
        <v>20</v>
      </c>
      <c r="I4" s="1" t="s">
        <v>6</v>
      </c>
      <c r="J4" s="1" t="s">
        <v>6</v>
      </c>
      <c r="K4" s="1" t="s">
        <v>6</v>
      </c>
      <c r="L4" s="1" t="s">
        <v>6</v>
      </c>
      <c r="M4" s="1" t="s">
        <v>6</v>
      </c>
      <c r="N4" s="1" t="s">
        <v>6</v>
      </c>
    </row>
    <row r="5" spans="2:14" ht="57.6" customHeight="1" x14ac:dyDescent="0.3">
      <c r="B5" s="1" t="s">
        <v>116</v>
      </c>
      <c r="C5" s="13" t="s">
        <v>119</v>
      </c>
      <c r="D5" s="9" t="s">
        <v>123</v>
      </c>
      <c r="E5" s="2">
        <v>1</v>
      </c>
      <c r="F5" s="2">
        <v>14</v>
      </c>
      <c r="G5" s="2">
        <v>1.19</v>
      </c>
      <c r="H5" s="6">
        <v>1.53</v>
      </c>
      <c r="I5" s="6">
        <f>E5*F5*G5*H5</f>
        <v>25.489799999999999</v>
      </c>
      <c r="J5" s="6">
        <f>I5*'Коэф. дефлятор'!$I$6</f>
        <v>26.662330799999999</v>
      </c>
      <c r="K5" s="6">
        <f>J5*'Коэф. дефлятор'!$J$6</f>
        <v>27.888798016799999</v>
      </c>
      <c r="L5" s="6">
        <f>K5*'Коэф. дефлятор'!$K$6</f>
        <v>29.171682725572801</v>
      </c>
      <c r="M5" s="6">
        <f>L5*'Коэф. дефлятор'!$L$6</f>
        <v>30.513580130949151</v>
      </c>
      <c r="N5" s="6">
        <f>M5*'Коэф. дефлятор'!$M$6</f>
        <v>31.917204816972813</v>
      </c>
    </row>
    <row r="6" spans="2:14" ht="57.6" customHeight="1" x14ac:dyDescent="0.3">
      <c r="B6" s="1" t="s">
        <v>117</v>
      </c>
      <c r="C6" s="13" t="s">
        <v>120</v>
      </c>
      <c r="D6" s="9" t="s">
        <v>122</v>
      </c>
      <c r="E6" s="2">
        <v>1</v>
      </c>
      <c r="F6" s="2">
        <v>24</v>
      </c>
      <c r="G6" s="2">
        <v>1.19</v>
      </c>
      <c r="H6" s="6">
        <f>H5</f>
        <v>1.53</v>
      </c>
      <c r="I6" s="6">
        <f t="shared" ref="I6:I7" si="0">E6*F6*G6*H6</f>
        <v>43.696799999999996</v>
      </c>
      <c r="J6" s="6">
        <f>I6*'Коэф. дефлятор'!$I$6</f>
        <v>45.7068528</v>
      </c>
      <c r="K6" s="6">
        <f>J6*'Коэф. дефлятор'!$J$6</f>
        <v>47.809368028800002</v>
      </c>
      <c r="L6" s="6">
        <f>K6*'Коэф. дефлятор'!$K$6</f>
        <v>50.008598958124807</v>
      </c>
      <c r="M6" s="6">
        <f>L6*'Коэф. дефлятор'!$L$6</f>
        <v>52.308994510198552</v>
      </c>
      <c r="N6" s="6">
        <f>M6*'Коэф. дефлятор'!$M$6</f>
        <v>54.71520825766769</v>
      </c>
    </row>
    <row r="7" spans="2:14" ht="57.6" customHeight="1" x14ac:dyDescent="0.3">
      <c r="B7" s="1" t="s">
        <v>118</v>
      </c>
      <c r="C7" s="13" t="s">
        <v>121</v>
      </c>
      <c r="D7" s="9" t="s">
        <v>122</v>
      </c>
      <c r="E7" s="2">
        <v>1</v>
      </c>
      <c r="F7" s="2">
        <v>27</v>
      </c>
      <c r="G7" s="2">
        <v>1.19</v>
      </c>
      <c r="H7" s="6">
        <f>H5</f>
        <v>1.53</v>
      </c>
      <c r="I7" s="6">
        <f t="shared" si="0"/>
        <v>49.158899999999996</v>
      </c>
      <c r="J7" s="6">
        <f>I7*'Коэф. дефлятор'!$I$6</f>
        <v>51.420209399999997</v>
      </c>
      <c r="K7" s="6">
        <f>J7*'Коэф. дефлятор'!$J$6</f>
        <v>53.785539032400003</v>
      </c>
      <c r="L7" s="6">
        <f>K7*'Коэф. дефлятор'!$K$6</f>
        <v>56.259673827890403</v>
      </c>
      <c r="M7" s="6">
        <f>L7*'Коэф. дефлятор'!$L$6</f>
        <v>58.847618823973363</v>
      </c>
      <c r="N7" s="6">
        <f>M7*'Коэф. дефлятор'!$M$6</f>
        <v>61.55460928987614</v>
      </c>
    </row>
    <row r="8" spans="2:14" ht="28.5" hidden="1" customHeight="1" outlineLevel="1" x14ac:dyDescent="0.3">
      <c r="B8" s="1" t="s">
        <v>13</v>
      </c>
      <c r="C8" s="2" t="s">
        <v>14</v>
      </c>
      <c r="D8" s="2"/>
      <c r="E8" s="2">
        <v>0</v>
      </c>
      <c r="F8" s="4">
        <v>300</v>
      </c>
      <c r="G8" s="2">
        <v>1</v>
      </c>
      <c r="H8" s="6">
        <f>H5</f>
        <v>1.53</v>
      </c>
      <c r="I8" s="6">
        <f>E8*F8*G8*H8</f>
        <v>0</v>
      </c>
      <c r="J8" s="6"/>
      <c r="K8" s="31"/>
      <c r="L8" s="31"/>
      <c r="M8" s="31"/>
      <c r="N8" s="31"/>
    </row>
    <row r="9" spans="2:14" ht="28.05" customHeight="1" collapsed="1" x14ac:dyDescent="0.3">
      <c r="B9" s="36" t="s">
        <v>12</v>
      </c>
      <c r="C9" s="37"/>
      <c r="D9" s="37"/>
      <c r="E9" s="37"/>
      <c r="F9" s="37"/>
      <c r="G9" s="37"/>
      <c r="H9" s="38"/>
      <c r="I9" s="6"/>
      <c r="J9" s="6"/>
      <c r="K9" s="6"/>
      <c r="L9" s="6"/>
      <c r="M9" s="6"/>
      <c r="N9" s="6"/>
    </row>
    <row r="10" spans="2:14" ht="13" customHeight="1" x14ac:dyDescent="0.3">
      <c r="B10" s="7"/>
      <c r="C10" s="7"/>
      <c r="D10" s="7"/>
      <c r="E10" s="7"/>
      <c r="F10" s="7"/>
      <c r="G10" s="7"/>
      <c r="H10" s="7"/>
      <c r="I10" s="8"/>
      <c r="J10" s="8"/>
    </row>
    <row r="11" spans="2:14" ht="13" customHeight="1" x14ac:dyDescent="0.3">
      <c r="B11" s="39" t="s">
        <v>15</v>
      </c>
      <c r="C11" s="39"/>
      <c r="D11" s="39"/>
      <c r="E11" s="39"/>
      <c r="F11" s="39"/>
      <c r="G11" s="7"/>
      <c r="H11" s="7"/>
      <c r="I11" s="8"/>
      <c r="J11" s="8"/>
    </row>
    <row r="12" spans="2:14" ht="17.100000000000001" customHeight="1" x14ac:dyDescent="0.3"/>
    <row r="13" spans="2:14" ht="17.100000000000001" customHeight="1" x14ac:dyDescent="0.3"/>
    <row r="15" spans="2:14" x14ac:dyDescent="0.3">
      <c r="B15" t="s">
        <v>9</v>
      </c>
      <c r="E15" t="s">
        <v>10</v>
      </c>
    </row>
  </sheetData>
  <mergeCells count="3">
    <mergeCell ref="B2:I2"/>
    <mergeCell ref="B9:H9"/>
    <mergeCell ref="B11:F11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65"/>
  <sheetViews>
    <sheetView zoomScale="80" zoomScaleNormal="80" workbookViewId="0">
      <selection activeCell="H6" sqref="H6"/>
    </sheetView>
  </sheetViews>
  <sheetFormatPr defaultRowHeight="15.05" x14ac:dyDescent="0.3"/>
  <cols>
    <col min="1" max="1" width="3.33203125" customWidth="1"/>
    <col min="2" max="2" width="30.88671875" customWidth="1"/>
    <col min="3" max="3" width="19.88671875" customWidth="1"/>
    <col min="4" max="4" width="16.5546875" customWidth="1"/>
    <col min="5" max="5" width="12.109375" customWidth="1"/>
    <col min="6" max="8" width="16.5546875" customWidth="1"/>
    <col min="9" max="9" width="15.88671875" customWidth="1"/>
    <col min="10" max="10" width="13.88671875" customWidth="1"/>
    <col min="11" max="12" width="12.5546875" customWidth="1"/>
  </cols>
  <sheetData>
    <row r="3" spans="2:12" ht="15.65" x14ac:dyDescent="0.3">
      <c r="B3" s="35" t="s">
        <v>29</v>
      </c>
      <c r="C3" s="35"/>
      <c r="D3" s="35"/>
      <c r="E3" s="35"/>
      <c r="F3" s="35"/>
      <c r="G3" s="35"/>
      <c r="H3" s="35"/>
      <c r="I3" s="35"/>
    </row>
    <row r="4" spans="2:12" x14ac:dyDescent="0.3">
      <c r="I4" s="10">
        <v>2026</v>
      </c>
      <c r="J4" s="11">
        <v>2027</v>
      </c>
      <c r="K4" s="11">
        <v>2028</v>
      </c>
      <c r="L4" s="11">
        <v>2029</v>
      </c>
    </row>
    <row r="5" spans="2:12" ht="60.1" x14ac:dyDescent="0.3">
      <c r="B5" s="1" t="s">
        <v>7</v>
      </c>
      <c r="C5" s="1" t="s">
        <v>8</v>
      </c>
      <c r="D5" s="1" t="s">
        <v>28</v>
      </c>
      <c r="E5" s="1" t="s">
        <v>60</v>
      </c>
      <c r="F5" s="1" t="s">
        <v>5</v>
      </c>
      <c r="G5" s="1" t="s">
        <v>3</v>
      </c>
      <c r="H5" s="1" t="s">
        <v>56</v>
      </c>
      <c r="I5" s="1" t="s">
        <v>25</v>
      </c>
      <c r="J5" s="1" t="s">
        <v>25</v>
      </c>
      <c r="K5" s="1" t="s">
        <v>25</v>
      </c>
      <c r="L5" s="1" t="s">
        <v>25</v>
      </c>
    </row>
    <row r="6" spans="2:12" ht="25.7" customHeight="1" x14ac:dyDescent="0.3">
      <c r="B6" s="2" t="s">
        <v>30</v>
      </c>
      <c r="C6" s="2" t="s">
        <v>31</v>
      </c>
      <c r="D6" s="16" t="s">
        <v>64</v>
      </c>
      <c r="E6" s="4">
        <v>1</v>
      </c>
      <c r="F6" s="16">
        <v>254</v>
      </c>
      <c r="G6" s="2">
        <v>1.38</v>
      </c>
      <c r="H6" s="6">
        <f>'Коэф. дефлятор'!J7</f>
        <v>1.6739974800000001</v>
      </c>
      <c r="I6" s="6">
        <f>E6*F6*G6*H6</f>
        <v>586.76959668960001</v>
      </c>
      <c r="J6" s="6">
        <f>I6*'Коэф. дефлятор'!$K$6</f>
        <v>613.76099813732162</v>
      </c>
      <c r="K6" s="6">
        <f>J6*'Коэф. дефлятор'!$L$6</f>
        <v>641.9940040516384</v>
      </c>
      <c r="L6" s="6">
        <f>K6*'Коэф. дефлятор'!$M$6</f>
        <v>671.52572823801381</v>
      </c>
    </row>
    <row r="7" spans="2:12" ht="25.7" customHeight="1" x14ac:dyDescent="0.3">
      <c r="B7" s="1" t="s">
        <v>49</v>
      </c>
      <c r="C7" s="1" t="s">
        <v>44</v>
      </c>
      <c r="D7" s="2"/>
      <c r="E7" s="4">
        <f>E6</f>
        <v>1</v>
      </c>
      <c r="F7" s="2">
        <v>1388</v>
      </c>
      <c r="G7" s="2">
        <v>1</v>
      </c>
      <c r="H7" s="6">
        <f>H6</f>
        <v>1.6739974800000001</v>
      </c>
      <c r="I7" s="6">
        <f t="shared" ref="I7:I9" si="0">E7*F7*G7*H7</f>
        <v>2323.5085022400003</v>
      </c>
      <c r="J7" s="6">
        <f>I7*'Коэф. дефлятор'!$K$6</f>
        <v>2430.3898933430405</v>
      </c>
      <c r="K7" s="6">
        <f>J7*'Коэф. дефлятор'!$L$6</f>
        <v>2542.1878284368204</v>
      </c>
      <c r="L7" s="6">
        <f>K7*'Коэф. дефлятор'!$M$6</f>
        <v>2659.1284685449141</v>
      </c>
    </row>
    <row r="8" spans="2:12" ht="25.7" customHeight="1" x14ac:dyDescent="0.3">
      <c r="B8" s="1" t="s">
        <v>47</v>
      </c>
      <c r="C8" s="2" t="s">
        <v>45</v>
      </c>
      <c r="D8" s="2"/>
      <c r="E8" s="4">
        <v>2</v>
      </c>
      <c r="F8" s="2">
        <v>1.3</v>
      </c>
      <c r="G8" s="2">
        <v>1</v>
      </c>
      <c r="H8" s="6">
        <f t="shared" ref="H8:H10" si="1">H7</f>
        <v>1.6739974800000001</v>
      </c>
      <c r="I8" s="6">
        <f t="shared" si="0"/>
        <v>4.3523934480000008</v>
      </c>
      <c r="J8" s="6">
        <f>I8*'Коэф. дефлятор'!$K$6</f>
        <v>4.552603546608001</v>
      </c>
      <c r="K8" s="6">
        <f>J8*'Коэф. дефлятор'!$L$6</f>
        <v>4.7620233097519691</v>
      </c>
      <c r="L8" s="6">
        <f>K8*'Коэф. дефлятор'!$M$6</f>
        <v>4.9810763820005599</v>
      </c>
    </row>
    <row r="9" spans="2:12" ht="25.7" customHeight="1" x14ac:dyDescent="0.3">
      <c r="B9" s="1" t="s">
        <v>48</v>
      </c>
      <c r="C9" s="2" t="s">
        <v>46</v>
      </c>
      <c r="D9" s="2"/>
      <c r="E9" s="4">
        <v>4</v>
      </c>
      <c r="F9" s="2">
        <v>2.3199999999999998</v>
      </c>
      <c r="G9" s="2">
        <v>1</v>
      </c>
      <c r="H9" s="6">
        <f t="shared" si="1"/>
        <v>1.6739974800000001</v>
      </c>
      <c r="I9" s="6">
        <f t="shared" si="0"/>
        <v>15.5346966144</v>
      </c>
      <c r="J9" s="6">
        <f>I9*'Коэф. дефлятор'!$K$6</f>
        <v>16.249292658662402</v>
      </c>
      <c r="K9" s="6">
        <f>J9*'Коэф. дефлятор'!$L$6</f>
        <v>16.996760120960872</v>
      </c>
      <c r="L9" s="6">
        <f>K9*'Коэф. дефлятор'!$M$6</f>
        <v>17.778611086525071</v>
      </c>
    </row>
    <row r="10" spans="2:12" x14ac:dyDescent="0.3">
      <c r="B10" s="1" t="s">
        <v>13</v>
      </c>
      <c r="C10" s="10" t="s">
        <v>26</v>
      </c>
      <c r="D10" s="2" t="s">
        <v>27</v>
      </c>
      <c r="E10" s="2">
        <f>E6</f>
        <v>1</v>
      </c>
      <c r="F10" s="4">
        <v>611</v>
      </c>
      <c r="G10" s="2">
        <v>1</v>
      </c>
      <c r="H10" s="6">
        <f t="shared" si="1"/>
        <v>1.6739974800000001</v>
      </c>
      <c r="I10" s="6">
        <f>E10*F10*G10*H10</f>
        <v>1022.8124602800001</v>
      </c>
      <c r="J10" s="6">
        <f>I10*'Коэф. дефлятор'!$K$6</f>
        <v>1069.8618334528801</v>
      </c>
      <c r="K10" s="6">
        <f>J10*'Коэф. дефлятор'!$L$6</f>
        <v>1119.0754777917127</v>
      </c>
      <c r="L10" s="6">
        <f>K10*'Коэф. дефлятор'!$M$6</f>
        <v>1170.5529497701316</v>
      </c>
    </row>
    <row r="11" spans="2:12" x14ac:dyDescent="0.3">
      <c r="B11" s="36" t="s">
        <v>50</v>
      </c>
      <c r="C11" s="37"/>
      <c r="D11" s="37"/>
      <c r="E11" s="37"/>
      <c r="F11" s="37"/>
      <c r="G11" s="37"/>
      <c r="H11" s="38"/>
      <c r="I11" s="6">
        <f>SUM(I6:I10)</f>
        <v>3952.9776492720002</v>
      </c>
      <c r="J11" s="6">
        <f t="shared" ref="J11:L11" si="2">SUM(J6:J10)</f>
        <v>4134.8146211385128</v>
      </c>
      <c r="K11" s="6">
        <f t="shared" si="2"/>
        <v>4325.0160937108849</v>
      </c>
      <c r="L11" s="6">
        <f t="shared" si="2"/>
        <v>4523.9668340215849</v>
      </c>
    </row>
    <row r="13" spans="2:12" x14ac:dyDescent="0.3">
      <c r="I13" s="10">
        <v>2026</v>
      </c>
      <c r="J13" s="11">
        <v>2027</v>
      </c>
      <c r="K13" s="11">
        <v>2028</v>
      </c>
      <c r="L13" s="11">
        <v>2029</v>
      </c>
    </row>
    <row r="14" spans="2:12" ht="60.1" x14ac:dyDescent="0.3">
      <c r="B14" s="1" t="s">
        <v>7</v>
      </c>
      <c r="C14" s="1" t="s">
        <v>8</v>
      </c>
      <c r="D14" s="1" t="s">
        <v>28</v>
      </c>
      <c r="E14" s="1" t="s">
        <v>60</v>
      </c>
      <c r="F14" s="1" t="s">
        <v>5</v>
      </c>
      <c r="G14" s="1" t="s">
        <v>3</v>
      </c>
      <c r="H14" s="1" t="s">
        <v>55</v>
      </c>
      <c r="I14" s="1" t="s">
        <v>25</v>
      </c>
      <c r="J14" s="1" t="s">
        <v>25</v>
      </c>
      <c r="K14" s="1" t="s">
        <v>25</v>
      </c>
      <c r="L14" s="1" t="s">
        <v>25</v>
      </c>
    </row>
    <row r="15" spans="2:12" ht="25.7" customHeight="1" x14ac:dyDescent="0.3">
      <c r="B15" s="2" t="s">
        <v>30</v>
      </c>
      <c r="C15" s="2" t="s">
        <v>31</v>
      </c>
      <c r="D15" s="16" t="s">
        <v>65</v>
      </c>
      <c r="E15" s="4">
        <v>1</v>
      </c>
      <c r="F15" s="16">
        <v>304</v>
      </c>
      <c r="G15" s="2">
        <v>1.38</v>
      </c>
      <c r="H15" s="6">
        <f>H6</f>
        <v>1.6739974800000001</v>
      </c>
      <c r="I15" s="6">
        <f>E15*F15*G15*H15</f>
        <v>702.27542280960006</v>
      </c>
      <c r="J15" s="6">
        <f>I15*'Коэф. дефлятор'!$K$6</f>
        <v>734.58009225884166</v>
      </c>
      <c r="K15" s="6">
        <f>J15*'Коэф. дефлятор'!$L$6</f>
        <v>768.37077650274841</v>
      </c>
      <c r="L15" s="6">
        <f>K15*'Коэф. дефлятор'!$M$6</f>
        <v>803.71583222187485</v>
      </c>
    </row>
    <row r="16" spans="2:12" ht="25.7" customHeight="1" x14ac:dyDescent="0.3">
      <c r="B16" s="1" t="s">
        <v>49</v>
      </c>
      <c r="C16" s="1" t="s">
        <v>44</v>
      </c>
      <c r="D16" s="2"/>
      <c r="E16" s="4">
        <f>E15</f>
        <v>1</v>
      </c>
      <c r="F16" s="2">
        <v>1388</v>
      </c>
      <c r="G16" s="2">
        <v>1</v>
      </c>
      <c r="H16" s="6">
        <f>H15</f>
        <v>1.6739974800000001</v>
      </c>
      <c r="I16" s="6">
        <f t="shared" ref="I16:I18" si="3">E16*F16*G16*H16</f>
        <v>2323.5085022400003</v>
      </c>
      <c r="J16" s="6">
        <f>I16*'Коэф. дефлятор'!$K$6</f>
        <v>2430.3898933430405</v>
      </c>
      <c r="K16" s="6">
        <f>J16*'Коэф. дефлятор'!$L$6</f>
        <v>2542.1878284368204</v>
      </c>
      <c r="L16" s="6">
        <f>K16*'Коэф. дефлятор'!$M$6</f>
        <v>2659.1284685449141</v>
      </c>
    </row>
    <row r="17" spans="2:12" ht="25.7" customHeight="1" x14ac:dyDescent="0.3">
      <c r="B17" s="1" t="s">
        <v>47</v>
      </c>
      <c r="C17" s="2" t="s">
        <v>45</v>
      </c>
      <c r="D17" s="2"/>
      <c r="E17" s="4">
        <v>2</v>
      </c>
      <c r="F17" s="2">
        <v>1.3</v>
      </c>
      <c r="G17" s="2">
        <v>1</v>
      </c>
      <c r="H17" s="6">
        <f t="shared" ref="H17:H19" si="4">H16</f>
        <v>1.6739974800000001</v>
      </c>
      <c r="I17" s="6">
        <f t="shared" si="3"/>
        <v>4.3523934480000008</v>
      </c>
      <c r="J17" s="6">
        <f>I17*'Коэф. дефлятор'!$K$6</f>
        <v>4.552603546608001</v>
      </c>
      <c r="K17" s="6">
        <f>J17*'Коэф. дефлятор'!$L$6</f>
        <v>4.7620233097519691</v>
      </c>
      <c r="L17" s="6">
        <f>K17*'Коэф. дефлятор'!$M$6</f>
        <v>4.9810763820005599</v>
      </c>
    </row>
    <row r="18" spans="2:12" ht="25.7" customHeight="1" x14ac:dyDescent="0.3">
      <c r="B18" s="1" t="s">
        <v>48</v>
      </c>
      <c r="C18" s="2" t="s">
        <v>46</v>
      </c>
      <c r="D18" s="2"/>
      <c r="E18" s="4">
        <v>4</v>
      </c>
      <c r="F18" s="2">
        <v>2.3199999999999998</v>
      </c>
      <c r="G18" s="2">
        <v>1</v>
      </c>
      <c r="H18" s="6">
        <f t="shared" si="4"/>
        <v>1.6739974800000001</v>
      </c>
      <c r="I18" s="6">
        <f t="shared" si="3"/>
        <v>15.5346966144</v>
      </c>
      <c r="J18" s="6">
        <f>I18*'Коэф. дефлятор'!$K$6</f>
        <v>16.249292658662402</v>
      </c>
      <c r="K18" s="6">
        <f>J18*'Коэф. дефлятор'!$L$6</f>
        <v>16.996760120960872</v>
      </c>
      <c r="L18" s="6">
        <f>K18*'Коэф. дефлятор'!$M$6</f>
        <v>17.778611086525071</v>
      </c>
    </row>
    <row r="19" spans="2:12" x14ac:dyDescent="0.3">
      <c r="B19" s="1" t="s">
        <v>13</v>
      </c>
      <c r="C19" s="10" t="s">
        <v>26</v>
      </c>
      <c r="D19" s="2" t="s">
        <v>27</v>
      </c>
      <c r="E19" s="2">
        <f>E15</f>
        <v>1</v>
      </c>
      <c r="F19" s="4">
        <v>611</v>
      </c>
      <c r="G19" s="2">
        <v>1</v>
      </c>
      <c r="H19" s="6">
        <f t="shared" si="4"/>
        <v>1.6739974800000001</v>
      </c>
      <c r="I19" s="6">
        <f>E19*F19*G19*H19</f>
        <v>1022.8124602800001</v>
      </c>
      <c r="J19" s="6">
        <f>I19*'Коэф. дефлятор'!$K$6</f>
        <v>1069.8618334528801</v>
      </c>
      <c r="K19" s="6">
        <f>J19*'Коэф. дефлятор'!$L$6</f>
        <v>1119.0754777917127</v>
      </c>
      <c r="L19" s="6">
        <f>K19*'Коэф. дефлятор'!$M$6</f>
        <v>1170.5529497701316</v>
      </c>
    </row>
    <row r="20" spans="2:12" x14ac:dyDescent="0.3">
      <c r="B20" s="36" t="s">
        <v>50</v>
      </c>
      <c r="C20" s="37"/>
      <c r="D20" s="37"/>
      <c r="E20" s="37"/>
      <c r="F20" s="37"/>
      <c r="G20" s="37"/>
      <c r="H20" s="38"/>
      <c r="I20" s="6">
        <f>SUM(I15:I19)</f>
        <v>4068.4834753920004</v>
      </c>
      <c r="J20" s="6">
        <f t="shared" ref="J20:L20" si="5">SUM(J15:J19)</f>
        <v>4255.6337152600336</v>
      </c>
      <c r="K20" s="6">
        <f t="shared" si="5"/>
        <v>4451.3928661619939</v>
      </c>
      <c r="L20" s="6">
        <f t="shared" si="5"/>
        <v>4656.1569380054461</v>
      </c>
    </row>
    <row r="21" spans="2:12" x14ac:dyDescent="0.3">
      <c r="B21" s="17"/>
      <c r="C21" s="17"/>
      <c r="D21" s="17"/>
      <c r="E21" s="17"/>
      <c r="F21" s="17"/>
      <c r="G21" s="17"/>
      <c r="H21" s="17"/>
      <c r="I21" s="18"/>
      <c r="J21" s="18"/>
      <c r="K21" s="18"/>
      <c r="L21" s="18"/>
    </row>
    <row r="22" spans="2:12" x14ac:dyDescent="0.3">
      <c r="I22" s="10">
        <v>2026</v>
      </c>
      <c r="J22" s="11">
        <v>2027</v>
      </c>
      <c r="K22" s="11">
        <v>2028</v>
      </c>
      <c r="L22" s="11">
        <v>2029</v>
      </c>
    </row>
    <row r="23" spans="2:12" ht="60.1" x14ac:dyDescent="0.3">
      <c r="B23" s="1" t="s">
        <v>7</v>
      </c>
      <c r="C23" s="1" t="s">
        <v>8</v>
      </c>
      <c r="D23" s="1" t="s">
        <v>28</v>
      </c>
      <c r="E23" s="1" t="s">
        <v>60</v>
      </c>
      <c r="F23" s="1" t="s">
        <v>5</v>
      </c>
      <c r="G23" s="1" t="s">
        <v>3</v>
      </c>
      <c r="H23" s="1" t="s">
        <v>55</v>
      </c>
      <c r="I23" s="1" t="s">
        <v>25</v>
      </c>
      <c r="J23" s="1" t="s">
        <v>25</v>
      </c>
      <c r="K23" s="1" t="s">
        <v>25</v>
      </c>
      <c r="L23" s="1" t="s">
        <v>25</v>
      </c>
    </row>
    <row r="24" spans="2:12" ht="25.7" customHeight="1" x14ac:dyDescent="0.3">
      <c r="B24" s="2" t="s">
        <v>30</v>
      </c>
      <c r="C24" s="2" t="s">
        <v>31</v>
      </c>
      <c r="D24" s="16" t="s">
        <v>63</v>
      </c>
      <c r="E24" s="4">
        <v>1</v>
      </c>
      <c r="F24" s="16">
        <v>398</v>
      </c>
      <c r="G24" s="2">
        <v>1.38</v>
      </c>
      <c r="H24" s="6">
        <f>H6</f>
        <v>1.6739974800000001</v>
      </c>
      <c r="I24" s="6">
        <f>E24*F24*G24*H24</f>
        <v>919.42637591520008</v>
      </c>
      <c r="J24" s="6">
        <f>I24*'Коэф. дефлятор'!$K$6</f>
        <v>961.71998920729936</v>
      </c>
      <c r="K24" s="6">
        <f>J24*'Коэф. дефлятор'!$L$6</f>
        <v>1005.9591087108352</v>
      </c>
      <c r="L24" s="6">
        <f>K24*'Коэф. дефлятор'!$M$6</f>
        <v>1052.2332277115336</v>
      </c>
    </row>
    <row r="25" spans="2:12" ht="25.7" customHeight="1" x14ac:dyDescent="0.3">
      <c r="B25" s="1" t="s">
        <v>49</v>
      </c>
      <c r="C25" s="1" t="s">
        <v>44</v>
      </c>
      <c r="D25" s="2"/>
      <c r="E25" s="4">
        <f>E24</f>
        <v>1</v>
      </c>
      <c r="F25" s="2">
        <v>1388</v>
      </c>
      <c r="G25" s="2">
        <v>1</v>
      </c>
      <c r="H25" s="6">
        <f>H24</f>
        <v>1.6739974800000001</v>
      </c>
      <c r="I25" s="6">
        <f t="shared" ref="I25:I27" si="6">E25*F25*G25*H25</f>
        <v>2323.5085022400003</v>
      </c>
      <c r="J25" s="6">
        <f>I25*'Коэф. дефлятор'!$K$6</f>
        <v>2430.3898933430405</v>
      </c>
      <c r="K25" s="6">
        <f>J25*'Коэф. дефлятор'!$L$6</f>
        <v>2542.1878284368204</v>
      </c>
      <c r="L25" s="6">
        <f>K25*'Коэф. дефлятор'!$M$6</f>
        <v>2659.1284685449141</v>
      </c>
    </row>
    <row r="26" spans="2:12" ht="25.7" customHeight="1" x14ac:dyDescent="0.3">
      <c r="B26" s="1" t="s">
        <v>47</v>
      </c>
      <c r="C26" s="2" t="s">
        <v>45</v>
      </c>
      <c r="D26" s="2"/>
      <c r="E26" s="4">
        <v>2</v>
      </c>
      <c r="F26" s="2">
        <v>1.3</v>
      </c>
      <c r="G26" s="2">
        <v>1</v>
      </c>
      <c r="H26" s="6">
        <f t="shared" ref="H26:H28" si="7">H25</f>
        <v>1.6739974800000001</v>
      </c>
      <c r="I26" s="6">
        <f t="shared" si="6"/>
        <v>4.3523934480000008</v>
      </c>
      <c r="J26" s="6">
        <f>I26*'Коэф. дефлятор'!$K$6</f>
        <v>4.552603546608001</v>
      </c>
      <c r="K26" s="6">
        <f>J26*'Коэф. дефлятор'!$L$6</f>
        <v>4.7620233097519691</v>
      </c>
      <c r="L26" s="6">
        <f>K26*'Коэф. дефлятор'!$M$6</f>
        <v>4.9810763820005599</v>
      </c>
    </row>
    <row r="27" spans="2:12" ht="25.7" customHeight="1" x14ac:dyDescent="0.3">
      <c r="B27" s="1" t="s">
        <v>48</v>
      </c>
      <c r="C27" s="2" t="s">
        <v>46</v>
      </c>
      <c r="D27" s="2"/>
      <c r="E27" s="4">
        <v>4</v>
      </c>
      <c r="F27" s="2">
        <v>2.3199999999999998</v>
      </c>
      <c r="G27" s="2">
        <v>1</v>
      </c>
      <c r="H27" s="6">
        <f t="shared" si="7"/>
        <v>1.6739974800000001</v>
      </c>
      <c r="I27" s="6">
        <f t="shared" si="6"/>
        <v>15.5346966144</v>
      </c>
      <c r="J27" s="6">
        <f>I27*'Коэф. дефлятор'!$K$6</f>
        <v>16.249292658662402</v>
      </c>
      <c r="K27" s="6">
        <f>J27*'Коэф. дефлятор'!$L$6</f>
        <v>16.996760120960872</v>
      </c>
      <c r="L27" s="6">
        <f>K27*'Коэф. дефлятор'!$M$6</f>
        <v>17.778611086525071</v>
      </c>
    </row>
    <row r="28" spans="2:12" x14ac:dyDescent="0.3">
      <c r="B28" s="1" t="s">
        <v>13</v>
      </c>
      <c r="C28" s="10" t="s">
        <v>26</v>
      </c>
      <c r="D28" s="2" t="s">
        <v>27</v>
      </c>
      <c r="E28" s="2">
        <f>E24</f>
        <v>1</v>
      </c>
      <c r="F28" s="4">
        <v>611</v>
      </c>
      <c r="G28" s="2">
        <v>1</v>
      </c>
      <c r="H28" s="6">
        <f t="shared" si="7"/>
        <v>1.6739974800000001</v>
      </c>
      <c r="I28" s="6">
        <f>E28*F28*G28*H28</f>
        <v>1022.8124602800001</v>
      </c>
      <c r="J28" s="6">
        <f>I28*'Коэф. дефлятор'!$K$6</f>
        <v>1069.8618334528801</v>
      </c>
      <c r="K28" s="6">
        <f>J28*'Коэф. дефлятор'!$L$6</f>
        <v>1119.0754777917127</v>
      </c>
      <c r="L28" s="6">
        <f>K28*'Коэф. дефлятор'!$M$6</f>
        <v>1170.5529497701316</v>
      </c>
    </row>
    <row r="29" spans="2:12" x14ac:dyDescent="0.3">
      <c r="B29" s="36" t="s">
        <v>50</v>
      </c>
      <c r="C29" s="37"/>
      <c r="D29" s="37"/>
      <c r="E29" s="37"/>
      <c r="F29" s="37"/>
      <c r="G29" s="37"/>
      <c r="H29" s="38"/>
      <c r="I29" s="6">
        <f>SUM(I24:I28)</f>
        <v>4285.6344284976003</v>
      </c>
      <c r="J29" s="6">
        <f t="shared" ref="J29:L29" si="8">SUM(J24:J28)</f>
        <v>4482.7736122084907</v>
      </c>
      <c r="K29" s="6">
        <f t="shared" si="8"/>
        <v>4688.9811983700811</v>
      </c>
      <c r="L29" s="6">
        <f t="shared" si="8"/>
        <v>4904.6743334951043</v>
      </c>
    </row>
    <row r="30" spans="2:12" x14ac:dyDescent="0.3">
      <c r="B30" s="17"/>
      <c r="C30" s="17"/>
      <c r="D30" s="17"/>
      <c r="E30" s="17"/>
      <c r="F30" s="17"/>
      <c r="G30" s="17"/>
      <c r="H30" s="17"/>
      <c r="I30" s="18"/>
      <c r="J30" s="18"/>
      <c r="K30" s="18"/>
      <c r="L30" s="18"/>
    </row>
    <row r="31" spans="2:12" x14ac:dyDescent="0.3">
      <c r="I31" s="10">
        <v>2026</v>
      </c>
      <c r="J31" s="11">
        <v>2027</v>
      </c>
      <c r="K31" s="11">
        <v>2028</v>
      </c>
      <c r="L31" s="11">
        <v>2029</v>
      </c>
    </row>
    <row r="32" spans="2:12" ht="60.1" x14ac:dyDescent="0.3">
      <c r="B32" s="1" t="s">
        <v>7</v>
      </c>
      <c r="C32" s="1" t="s">
        <v>8</v>
      </c>
      <c r="D32" s="1" t="s">
        <v>28</v>
      </c>
      <c r="E32" s="1" t="s">
        <v>60</v>
      </c>
      <c r="F32" s="1" t="s">
        <v>5</v>
      </c>
      <c r="G32" s="1" t="s">
        <v>3</v>
      </c>
      <c r="H32" s="1" t="s">
        <v>55</v>
      </c>
      <c r="I32" s="1" t="s">
        <v>25</v>
      </c>
      <c r="J32" s="1" t="s">
        <v>25</v>
      </c>
      <c r="K32" s="1" t="s">
        <v>25</v>
      </c>
      <c r="L32" s="1" t="s">
        <v>25</v>
      </c>
    </row>
    <row r="33" spans="2:12" ht="25.7" customHeight="1" x14ac:dyDescent="0.3">
      <c r="B33" s="2" t="s">
        <v>30</v>
      </c>
      <c r="C33" s="2" t="s">
        <v>31</v>
      </c>
      <c r="D33" s="16" t="s">
        <v>84</v>
      </c>
      <c r="E33" s="4">
        <v>0.12</v>
      </c>
      <c r="F33" s="16">
        <v>448</v>
      </c>
      <c r="G33" s="2">
        <v>1.38</v>
      </c>
      <c r="H33" s="6">
        <f>H24</f>
        <v>1.6739974800000001</v>
      </c>
      <c r="I33" s="6">
        <f>E33*F33*G33*H33</f>
        <v>124.19186424422399</v>
      </c>
      <c r="J33" s="6">
        <f>I33*'Коэф. дефлятор'!$K$6</f>
        <v>129.9046899994583</v>
      </c>
      <c r="K33" s="6">
        <f>J33*'Коэф. дефлятор'!$L$6</f>
        <v>135.8803057394334</v>
      </c>
      <c r="L33" s="6">
        <f>K33*'Коэф. дефлятор'!$M$6</f>
        <v>142.13079980344733</v>
      </c>
    </row>
    <row r="34" spans="2:12" ht="25.7" customHeight="1" x14ac:dyDescent="0.3">
      <c r="B34" s="1" t="s">
        <v>49</v>
      </c>
      <c r="C34" s="1" t="s">
        <v>44</v>
      </c>
      <c r="D34" s="2"/>
      <c r="E34" s="4">
        <f>E33</f>
        <v>0.12</v>
      </c>
      <c r="F34" s="2">
        <v>1388</v>
      </c>
      <c r="G34" s="2">
        <v>1</v>
      </c>
      <c r="H34" s="6">
        <f>H33</f>
        <v>1.6739974800000001</v>
      </c>
      <c r="I34" s="6">
        <f t="shared" ref="I34:I36" si="9">E34*F34*G34*H34</f>
        <v>278.82102026880005</v>
      </c>
      <c r="J34" s="6">
        <f>I34*'Коэф. дефлятор'!$K$6</f>
        <v>291.64678720116484</v>
      </c>
      <c r="K34" s="6">
        <f>J34*'Коэф. дефлятор'!$L$6</f>
        <v>305.06253941241846</v>
      </c>
      <c r="L34" s="6">
        <f>K34*'Коэф. дефлятор'!$M$6</f>
        <v>319.09541622538973</v>
      </c>
    </row>
    <row r="35" spans="2:12" ht="25.7" customHeight="1" x14ac:dyDescent="0.3">
      <c r="B35" s="1" t="s">
        <v>47</v>
      </c>
      <c r="C35" s="2" t="s">
        <v>45</v>
      </c>
      <c r="D35" s="2"/>
      <c r="E35" s="4">
        <v>2</v>
      </c>
      <c r="F35" s="2">
        <v>1.3</v>
      </c>
      <c r="G35" s="2">
        <v>1</v>
      </c>
      <c r="H35" s="6">
        <f t="shared" ref="H35:H37" si="10">H34</f>
        <v>1.6739974800000001</v>
      </c>
      <c r="I35" s="6">
        <f t="shared" si="9"/>
        <v>4.3523934480000008</v>
      </c>
      <c r="J35" s="6">
        <f>I35*'Коэф. дефлятор'!$K$6</f>
        <v>4.552603546608001</v>
      </c>
      <c r="K35" s="6">
        <f>J35*'Коэф. дефлятор'!$L$6</f>
        <v>4.7620233097519691</v>
      </c>
      <c r="L35" s="6">
        <f>K35*'Коэф. дефлятор'!$M$6</f>
        <v>4.9810763820005599</v>
      </c>
    </row>
    <row r="36" spans="2:12" ht="25.7" customHeight="1" x14ac:dyDescent="0.3">
      <c r="B36" s="1" t="s">
        <v>48</v>
      </c>
      <c r="C36" s="2" t="s">
        <v>46</v>
      </c>
      <c r="D36" s="2"/>
      <c r="E36" s="4">
        <v>4</v>
      </c>
      <c r="F36" s="2">
        <v>2.3199999999999998</v>
      </c>
      <c r="G36" s="2">
        <v>1</v>
      </c>
      <c r="H36" s="6">
        <f t="shared" si="10"/>
        <v>1.6739974800000001</v>
      </c>
      <c r="I36" s="6">
        <f t="shared" si="9"/>
        <v>15.5346966144</v>
      </c>
      <c r="J36" s="6">
        <f>I36*'Коэф. дефлятор'!$K$6</f>
        <v>16.249292658662402</v>
      </c>
      <c r="K36" s="6">
        <f>J36*'Коэф. дефлятор'!$L$6</f>
        <v>16.996760120960872</v>
      </c>
      <c r="L36" s="6">
        <f>K36*'Коэф. дефлятор'!$M$6</f>
        <v>17.778611086525071</v>
      </c>
    </row>
    <row r="37" spans="2:12" x14ac:dyDescent="0.3">
      <c r="B37" s="1" t="s">
        <v>13</v>
      </c>
      <c r="C37" s="10" t="s">
        <v>26</v>
      </c>
      <c r="D37" s="2" t="s">
        <v>27</v>
      </c>
      <c r="E37" s="2">
        <f>E33</f>
        <v>0.12</v>
      </c>
      <c r="F37" s="4">
        <v>611</v>
      </c>
      <c r="G37" s="2">
        <v>1</v>
      </c>
      <c r="H37" s="6">
        <f t="shared" si="10"/>
        <v>1.6739974800000001</v>
      </c>
      <c r="I37" s="6">
        <f>E37*F37*G37*H37</f>
        <v>122.7374952336</v>
      </c>
      <c r="J37" s="6">
        <f>I37*'Коэф. дефлятор'!$K$6</f>
        <v>128.3834200143456</v>
      </c>
      <c r="K37" s="6">
        <f>J37*'Коэф. дефлятор'!$L$6</f>
        <v>134.28905733500551</v>
      </c>
      <c r="L37" s="6">
        <f>K37*'Коэф. дефлятор'!$M$6</f>
        <v>140.46635397241576</v>
      </c>
    </row>
    <row r="38" spans="2:12" x14ac:dyDescent="0.3">
      <c r="B38" s="36" t="s">
        <v>50</v>
      </c>
      <c r="C38" s="37"/>
      <c r="D38" s="37"/>
      <c r="E38" s="37"/>
      <c r="F38" s="37"/>
      <c r="G38" s="37"/>
      <c r="H38" s="38"/>
      <c r="I38" s="6">
        <f>SUM(I33:I37)</f>
        <v>545.63746980902408</v>
      </c>
      <c r="J38" s="6">
        <f t="shared" ref="J38:L38" si="11">SUM(J33:J37)</f>
        <v>570.73679342023911</v>
      </c>
      <c r="K38" s="6">
        <f t="shared" si="11"/>
        <v>596.9906859175702</v>
      </c>
      <c r="L38" s="6">
        <f t="shared" si="11"/>
        <v>624.45225746977837</v>
      </c>
    </row>
    <row r="40" spans="2:12" x14ac:dyDescent="0.3">
      <c r="I40" s="10">
        <v>2026</v>
      </c>
      <c r="J40" s="11">
        <v>2027</v>
      </c>
      <c r="K40" s="11">
        <v>2028</v>
      </c>
      <c r="L40" s="11">
        <v>2029</v>
      </c>
    </row>
    <row r="41" spans="2:12" ht="60.1" x14ac:dyDescent="0.3">
      <c r="B41" s="1" t="s">
        <v>7</v>
      </c>
      <c r="C41" s="1" t="s">
        <v>8</v>
      </c>
      <c r="D41" s="1" t="s">
        <v>28</v>
      </c>
      <c r="E41" s="1" t="s">
        <v>60</v>
      </c>
      <c r="F41" s="1" t="s">
        <v>5</v>
      </c>
      <c r="G41" s="1" t="s">
        <v>3</v>
      </c>
      <c r="H41" s="1" t="s">
        <v>55</v>
      </c>
      <c r="I41" s="1" t="s">
        <v>25</v>
      </c>
      <c r="J41" s="1" t="s">
        <v>25</v>
      </c>
      <c r="K41" s="1" t="s">
        <v>25</v>
      </c>
      <c r="L41" s="1" t="s">
        <v>25</v>
      </c>
    </row>
    <row r="42" spans="2:12" ht="25.7" customHeight="1" x14ac:dyDescent="0.3">
      <c r="B42" s="2" t="s">
        <v>30</v>
      </c>
      <c r="C42" s="2" t="s">
        <v>31</v>
      </c>
      <c r="D42" s="16" t="s">
        <v>62</v>
      </c>
      <c r="E42" s="4">
        <v>1</v>
      </c>
      <c r="F42" s="16">
        <v>539</v>
      </c>
      <c r="G42" s="2">
        <v>1.38</v>
      </c>
      <c r="H42" s="6">
        <f>H34</f>
        <v>1.6739974800000001</v>
      </c>
      <c r="I42" s="6">
        <f>E42*F42*G42*H42</f>
        <v>1245.1528055736001</v>
      </c>
      <c r="J42" s="6">
        <f>I42*'Коэф. дефлятор'!$K$6</f>
        <v>1302.4298346299856</v>
      </c>
      <c r="K42" s="6">
        <f>J42*'Коэф. дефлятор'!$L$6</f>
        <v>1362.341607022965</v>
      </c>
      <c r="L42" s="6">
        <f>K42*'Коэф. дефлятор'!$M$6</f>
        <v>1425.0093209460215</v>
      </c>
    </row>
    <row r="43" spans="2:12" ht="25.7" customHeight="1" x14ac:dyDescent="0.3">
      <c r="B43" s="1" t="s">
        <v>49</v>
      </c>
      <c r="C43" s="1" t="s">
        <v>44</v>
      </c>
      <c r="D43" s="2"/>
      <c r="E43" s="4">
        <f>E42</f>
        <v>1</v>
      </c>
      <c r="F43" s="2">
        <v>1388</v>
      </c>
      <c r="G43" s="2">
        <v>1</v>
      </c>
      <c r="H43" s="6">
        <f>H42</f>
        <v>1.6739974800000001</v>
      </c>
      <c r="I43" s="6">
        <f t="shared" ref="I43:I45" si="12">E43*F43*G43*H43</f>
        <v>2323.5085022400003</v>
      </c>
      <c r="J43" s="6">
        <f>I43*'Коэф. дефлятор'!$K$6</f>
        <v>2430.3898933430405</v>
      </c>
      <c r="K43" s="6">
        <f>J43*'Коэф. дефлятор'!$L$6</f>
        <v>2542.1878284368204</v>
      </c>
      <c r="L43" s="6">
        <f>K43*'Коэф. дефлятор'!$M$6</f>
        <v>2659.1284685449141</v>
      </c>
    </row>
    <row r="44" spans="2:12" ht="25.7" customHeight="1" x14ac:dyDescent="0.3">
      <c r="B44" s="1" t="s">
        <v>47</v>
      </c>
      <c r="C44" s="2" t="s">
        <v>45</v>
      </c>
      <c r="D44" s="2"/>
      <c r="E44" s="4">
        <v>2</v>
      </c>
      <c r="F44" s="2">
        <v>1.3</v>
      </c>
      <c r="G44" s="2">
        <v>1</v>
      </c>
      <c r="H44" s="6">
        <f t="shared" ref="H44:H46" si="13">H43</f>
        <v>1.6739974800000001</v>
      </c>
      <c r="I44" s="6">
        <f t="shared" si="12"/>
        <v>4.3523934480000008</v>
      </c>
      <c r="J44" s="6">
        <f>I44*'Коэф. дефлятор'!$K$6</f>
        <v>4.552603546608001</v>
      </c>
      <c r="K44" s="6">
        <f>J44*'Коэф. дефлятор'!$L$6</f>
        <v>4.7620233097519691</v>
      </c>
      <c r="L44" s="6">
        <f>K44*'Коэф. дефлятор'!$M$6</f>
        <v>4.9810763820005599</v>
      </c>
    </row>
    <row r="45" spans="2:12" ht="25.7" customHeight="1" x14ac:dyDescent="0.3">
      <c r="B45" s="1" t="s">
        <v>48</v>
      </c>
      <c r="C45" s="2" t="s">
        <v>46</v>
      </c>
      <c r="D45" s="2"/>
      <c r="E45" s="4">
        <v>4</v>
      </c>
      <c r="F45" s="2">
        <v>2.3199999999999998</v>
      </c>
      <c r="G45" s="2">
        <v>1</v>
      </c>
      <c r="H45" s="6">
        <f t="shared" si="13"/>
        <v>1.6739974800000001</v>
      </c>
      <c r="I45" s="6">
        <f t="shared" si="12"/>
        <v>15.5346966144</v>
      </c>
      <c r="J45" s="6">
        <f>I45*'Коэф. дефлятор'!$K$6</f>
        <v>16.249292658662402</v>
      </c>
      <c r="K45" s="6">
        <f>J45*'Коэф. дефлятор'!$L$6</f>
        <v>16.996760120960872</v>
      </c>
      <c r="L45" s="6">
        <f>K45*'Коэф. дефлятор'!$M$6</f>
        <v>17.778611086525071</v>
      </c>
    </row>
    <row r="46" spans="2:12" x14ac:dyDescent="0.3">
      <c r="B46" s="1" t="s">
        <v>13</v>
      </c>
      <c r="C46" s="10" t="s">
        <v>26</v>
      </c>
      <c r="D46" s="2" t="s">
        <v>27</v>
      </c>
      <c r="E46" s="2">
        <f>E42</f>
        <v>1</v>
      </c>
      <c r="F46" s="4">
        <v>611</v>
      </c>
      <c r="G46" s="2">
        <v>1</v>
      </c>
      <c r="H46" s="6">
        <f t="shared" si="13"/>
        <v>1.6739974800000001</v>
      </c>
      <c r="I46" s="6">
        <f>E46*F46*G46*H46</f>
        <v>1022.8124602800001</v>
      </c>
      <c r="J46" s="6">
        <f>I46*'Коэф. дефлятор'!$K$6</f>
        <v>1069.8618334528801</v>
      </c>
      <c r="K46" s="6">
        <f>J46*'Коэф. дефлятор'!$L$6</f>
        <v>1119.0754777917127</v>
      </c>
      <c r="L46" s="6">
        <f>K46*'Коэф. дефлятор'!$M$6</f>
        <v>1170.5529497701316</v>
      </c>
    </row>
    <row r="47" spans="2:12" x14ac:dyDescent="0.3">
      <c r="B47" s="36" t="s">
        <v>50</v>
      </c>
      <c r="C47" s="37"/>
      <c r="D47" s="37"/>
      <c r="E47" s="37"/>
      <c r="F47" s="37"/>
      <c r="G47" s="37"/>
      <c r="H47" s="38"/>
      <c r="I47" s="6">
        <f>SUM(I42:I46)</f>
        <v>4611.3608581560011</v>
      </c>
      <c r="J47" s="6">
        <f t="shared" ref="J47:L47" si="14">SUM(J42:J46)</f>
        <v>4823.4834576311769</v>
      </c>
      <c r="K47" s="6">
        <f t="shared" si="14"/>
        <v>5045.3636966822105</v>
      </c>
      <c r="L47" s="6">
        <f t="shared" si="14"/>
        <v>5277.4504267295933</v>
      </c>
    </row>
    <row r="49" spans="2:12" x14ac:dyDescent="0.3">
      <c r="I49" s="10">
        <v>2026</v>
      </c>
      <c r="J49" s="11">
        <v>2027</v>
      </c>
      <c r="K49" s="11">
        <v>2028</v>
      </c>
      <c r="L49" s="11">
        <v>2029</v>
      </c>
    </row>
    <row r="50" spans="2:12" ht="60.1" x14ac:dyDescent="0.3">
      <c r="B50" s="1" t="s">
        <v>7</v>
      </c>
      <c r="C50" s="1" t="s">
        <v>8</v>
      </c>
      <c r="D50" s="1" t="s">
        <v>28</v>
      </c>
      <c r="E50" s="1" t="s">
        <v>60</v>
      </c>
      <c r="F50" s="1" t="s">
        <v>5</v>
      </c>
      <c r="G50" s="1" t="s">
        <v>3</v>
      </c>
      <c r="H50" s="1" t="s">
        <v>55</v>
      </c>
      <c r="I50" s="1" t="s">
        <v>25</v>
      </c>
      <c r="J50" s="1" t="s">
        <v>25</v>
      </c>
      <c r="K50" s="1" t="s">
        <v>25</v>
      </c>
      <c r="L50" s="1" t="s">
        <v>25</v>
      </c>
    </row>
    <row r="51" spans="2:12" ht="25.7" customHeight="1" x14ac:dyDescent="0.3">
      <c r="B51" s="2" t="s">
        <v>30</v>
      </c>
      <c r="C51" s="2" t="s">
        <v>31</v>
      </c>
      <c r="D51" s="16" t="s">
        <v>32</v>
      </c>
      <c r="E51" s="4">
        <v>1</v>
      </c>
      <c r="F51" s="16">
        <v>618</v>
      </c>
      <c r="G51" s="2">
        <v>1.38</v>
      </c>
      <c r="H51" s="6">
        <f>H43</f>
        <v>1.6739974800000001</v>
      </c>
      <c r="I51" s="6">
        <f>E51*F51*G51*H51</f>
        <v>1427.6520108432001</v>
      </c>
      <c r="J51" s="6">
        <f>I51*'Коэф. дефлятор'!$K$6</f>
        <v>1493.3240033419872</v>
      </c>
      <c r="K51" s="6">
        <f>J51*'Коэф. дефлятор'!$L$6</f>
        <v>1562.0169074957187</v>
      </c>
      <c r="L51" s="6">
        <f>K51*'Коэф. дефлятор'!$M$6</f>
        <v>1633.8696852405219</v>
      </c>
    </row>
    <row r="52" spans="2:12" ht="25.7" customHeight="1" x14ac:dyDescent="0.3">
      <c r="B52" s="1" t="s">
        <v>49</v>
      </c>
      <c r="C52" s="1" t="s">
        <v>44</v>
      </c>
      <c r="D52" s="2"/>
      <c r="E52" s="4">
        <f>E51</f>
        <v>1</v>
      </c>
      <c r="F52" s="2">
        <v>1388</v>
      </c>
      <c r="G52" s="2">
        <v>1</v>
      </c>
      <c r="H52" s="6">
        <f>H51</f>
        <v>1.6739974800000001</v>
      </c>
      <c r="I52" s="6">
        <f t="shared" ref="I52:I54" si="15">E52*F52*G52*H52</f>
        <v>2323.5085022400003</v>
      </c>
      <c r="J52" s="6">
        <f>I52*'Коэф. дефлятор'!$K$6</f>
        <v>2430.3898933430405</v>
      </c>
      <c r="K52" s="6">
        <f>J52*'Коэф. дефлятор'!$L$6</f>
        <v>2542.1878284368204</v>
      </c>
      <c r="L52" s="6">
        <f>K52*'Коэф. дефлятор'!$M$6</f>
        <v>2659.1284685449141</v>
      </c>
    </row>
    <row r="53" spans="2:12" ht="25.7" customHeight="1" x14ac:dyDescent="0.3">
      <c r="B53" s="1" t="s">
        <v>47</v>
      </c>
      <c r="C53" s="2" t="s">
        <v>45</v>
      </c>
      <c r="D53" s="2"/>
      <c r="E53" s="4">
        <v>2</v>
      </c>
      <c r="F53" s="2">
        <v>1.3</v>
      </c>
      <c r="G53" s="2">
        <v>1</v>
      </c>
      <c r="H53" s="6">
        <f t="shared" ref="H53:H55" si="16">H52</f>
        <v>1.6739974800000001</v>
      </c>
      <c r="I53" s="6">
        <f t="shared" si="15"/>
        <v>4.3523934480000008</v>
      </c>
      <c r="J53" s="6">
        <f>I53*'Коэф. дефлятор'!$K$6</f>
        <v>4.552603546608001</v>
      </c>
      <c r="K53" s="6">
        <f>J53*'Коэф. дефлятор'!$L$6</f>
        <v>4.7620233097519691</v>
      </c>
      <c r="L53" s="6">
        <f>K53*'Коэф. дефлятор'!$M$6</f>
        <v>4.9810763820005599</v>
      </c>
    </row>
    <row r="54" spans="2:12" ht="25.7" customHeight="1" x14ac:dyDescent="0.3">
      <c r="B54" s="1" t="s">
        <v>48</v>
      </c>
      <c r="C54" s="2" t="s">
        <v>46</v>
      </c>
      <c r="D54" s="2"/>
      <c r="E54" s="4">
        <v>4</v>
      </c>
      <c r="F54" s="2">
        <v>2.3199999999999998</v>
      </c>
      <c r="G54" s="2">
        <v>1</v>
      </c>
      <c r="H54" s="6">
        <f t="shared" si="16"/>
        <v>1.6739974800000001</v>
      </c>
      <c r="I54" s="6">
        <f t="shared" si="15"/>
        <v>15.5346966144</v>
      </c>
      <c r="J54" s="6">
        <f>I54*'Коэф. дефлятор'!$K$6</f>
        <v>16.249292658662402</v>
      </c>
      <c r="K54" s="6">
        <f>J54*'Коэф. дефлятор'!$L$6</f>
        <v>16.996760120960872</v>
      </c>
      <c r="L54" s="6">
        <f>K54*'Коэф. дефлятор'!$M$6</f>
        <v>17.778611086525071</v>
      </c>
    </row>
    <row r="55" spans="2:12" x14ac:dyDescent="0.3">
      <c r="B55" s="1" t="s">
        <v>13</v>
      </c>
      <c r="C55" s="10" t="s">
        <v>26</v>
      </c>
      <c r="D55" s="2" t="s">
        <v>27</v>
      </c>
      <c r="E55" s="2">
        <f>E51</f>
        <v>1</v>
      </c>
      <c r="F55" s="4">
        <v>611</v>
      </c>
      <c r="G55" s="2">
        <v>1</v>
      </c>
      <c r="H55" s="6">
        <f t="shared" si="16"/>
        <v>1.6739974800000001</v>
      </c>
      <c r="I55" s="6">
        <f>E55*F55*G55*H55</f>
        <v>1022.8124602800001</v>
      </c>
      <c r="J55" s="6">
        <f>I55*'Коэф. дефлятор'!$K$6</f>
        <v>1069.8618334528801</v>
      </c>
      <c r="K55" s="6">
        <f>J55*'Коэф. дефлятор'!$L$6</f>
        <v>1119.0754777917127</v>
      </c>
      <c r="L55" s="6">
        <f>K55*'Коэф. дефлятор'!$M$6</f>
        <v>1170.5529497701316</v>
      </c>
    </row>
    <row r="56" spans="2:12" x14ac:dyDescent="0.3">
      <c r="B56" s="36" t="s">
        <v>50</v>
      </c>
      <c r="C56" s="37"/>
      <c r="D56" s="37"/>
      <c r="E56" s="37"/>
      <c r="F56" s="37"/>
      <c r="G56" s="37"/>
      <c r="H56" s="38"/>
      <c r="I56" s="6">
        <f>SUM(I51:I55)</f>
        <v>4793.8600634256009</v>
      </c>
      <c r="J56" s="6">
        <f t="shared" ref="J56:L56" si="17">SUM(J51:J55)</f>
        <v>5014.3776263431791</v>
      </c>
      <c r="K56" s="6">
        <f t="shared" si="17"/>
        <v>5245.0389971549648</v>
      </c>
      <c r="L56" s="6">
        <f t="shared" si="17"/>
        <v>5486.3107910240942</v>
      </c>
    </row>
    <row r="58" spans="2:12" x14ac:dyDescent="0.3">
      <c r="I58" s="10">
        <v>2026</v>
      </c>
      <c r="J58" s="11">
        <v>2027</v>
      </c>
      <c r="K58" s="11">
        <v>2028</v>
      </c>
      <c r="L58" s="11">
        <v>2029</v>
      </c>
    </row>
    <row r="59" spans="2:12" ht="60.1" x14ac:dyDescent="0.3">
      <c r="B59" s="1" t="s">
        <v>7</v>
      </c>
      <c r="C59" s="1" t="s">
        <v>8</v>
      </c>
      <c r="D59" s="1" t="s">
        <v>28</v>
      </c>
      <c r="E59" s="1" t="s">
        <v>60</v>
      </c>
      <c r="F59" s="1" t="s">
        <v>5</v>
      </c>
      <c r="G59" s="1" t="s">
        <v>3</v>
      </c>
      <c r="H59" s="1" t="s">
        <v>55</v>
      </c>
      <c r="I59" s="1" t="s">
        <v>25</v>
      </c>
      <c r="J59" s="1" t="s">
        <v>25</v>
      </c>
      <c r="K59" s="1" t="s">
        <v>25</v>
      </c>
      <c r="L59" s="1" t="s">
        <v>25</v>
      </c>
    </row>
    <row r="60" spans="2:12" ht="25.7" customHeight="1" x14ac:dyDescent="0.3">
      <c r="B60" s="2" t="s">
        <v>30</v>
      </c>
      <c r="C60" s="2" t="s">
        <v>31</v>
      </c>
      <c r="D60" s="16" t="s">
        <v>66</v>
      </c>
      <c r="E60" s="4">
        <v>1</v>
      </c>
      <c r="F60" s="16">
        <v>1116</v>
      </c>
      <c r="G60" s="2">
        <v>1.38</v>
      </c>
      <c r="H60" s="6">
        <f>H51</f>
        <v>1.6739974800000001</v>
      </c>
      <c r="I60" s="6">
        <f>E60*F60*G60*H60</f>
        <v>2578.0900389983999</v>
      </c>
      <c r="J60" s="6">
        <f>I60*'Коэф. дефлятор'!$K$6</f>
        <v>2696.6821807923266</v>
      </c>
      <c r="K60" s="6">
        <f>J60*'Коэф. дефлятор'!$L$6</f>
        <v>2820.7295611087739</v>
      </c>
      <c r="L60" s="6">
        <f>K60*'Коэф. дефлятор'!$M$6</f>
        <v>2950.4831209197778</v>
      </c>
    </row>
    <row r="61" spans="2:12" ht="25.7" customHeight="1" x14ac:dyDescent="0.3">
      <c r="B61" s="1" t="s">
        <v>49</v>
      </c>
      <c r="C61" s="1" t="s">
        <v>44</v>
      </c>
      <c r="D61" s="2"/>
      <c r="E61" s="4">
        <f>E60</f>
        <v>1</v>
      </c>
      <c r="F61" s="2">
        <v>1388</v>
      </c>
      <c r="G61" s="2">
        <v>1</v>
      </c>
      <c r="H61" s="6">
        <f>H60</f>
        <v>1.6739974800000001</v>
      </c>
      <c r="I61" s="6">
        <f t="shared" ref="I61:I63" si="18">E61*F61*G61*H61</f>
        <v>2323.5085022400003</v>
      </c>
      <c r="J61" s="6">
        <f>I61*'Коэф. дефлятор'!$K$6</f>
        <v>2430.3898933430405</v>
      </c>
      <c r="K61" s="6">
        <f>J61*'Коэф. дефлятор'!$L$6</f>
        <v>2542.1878284368204</v>
      </c>
      <c r="L61" s="6">
        <f>K61*'Коэф. дефлятор'!$M$6</f>
        <v>2659.1284685449141</v>
      </c>
    </row>
    <row r="62" spans="2:12" ht="25.7" customHeight="1" x14ac:dyDescent="0.3">
      <c r="B62" s="1" t="s">
        <v>47</v>
      </c>
      <c r="C62" s="2" t="s">
        <v>45</v>
      </c>
      <c r="D62" s="2"/>
      <c r="E62" s="4">
        <v>2</v>
      </c>
      <c r="F62" s="2">
        <v>1.3</v>
      </c>
      <c r="G62" s="2">
        <v>1</v>
      </c>
      <c r="H62" s="6">
        <f t="shared" ref="H62:H64" si="19">H61</f>
        <v>1.6739974800000001</v>
      </c>
      <c r="I62" s="6">
        <f t="shared" si="18"/>
        <v>4.3523934480000008</v>
      </c>
      <c r="J62" s="6">
        <f>I62*'Коэф. дефлятор'!$K$6</f>
        <v>4.552603546608001</v>
      </c>
      <c r="K62" s="6">
        <f>J62*'Коэф. дефлятор'!$L$6</f>
        <v>4.7620233097519691</v>
      </c>
      <c r="L62" s="6">
        <f>K62*'Коэф. дефлятор'!$M$6</f>
        <v>4.9810763820005599</v>
      </c>
    </row>
    <row r="63" spans="2:12" ht="25.7" customHeight="1" x14ac:dyDescent="0.3">
      <c r="B63" s="1" t="s">
        <v>48</v>
      </c>
      <c r="C63" s="2" t="s">
        <v>46</v>
      </c>
      <c r="D63" s="2"/>
      <c r="E63" s="4">
        <v>4</v>
      </c>
      <c r="F63" s="2">
        <v>2.3199999999999998</v>
      </c>
      <c r="G63" s="2">
        <v>1</v>
      </c>
      <c r="H63" s="6">
        <f t="shared" si="19"/>
        <v>1.6739974800000001</v>
      </c>
      <c r="I63" s="6">
        <f t="shared" si="18"/>
        <v>15.5346966144</v>
      </c>
      <c r="J63" s="6">
        <f>I63*'Коэф. дефлятор'!$K$6</f>
        <v>16.249292658662402</v>
      </c>
      <c r="K63" s="6">
        <f>J63*'Коэф. дефлятор'!$L$6</f>
        <v>16.996760120960872</v>
      </c>
      <c r="L63" s="6">
        <f>K63*'Коэф. дефлятор'!$M$6</f>
        <v>17.778611086525071</v>
      </c>
    </row>
    <row r="64" spans="2:12" x14ac:dyDescent="0.3">
      <c r="B64" s="1" t="s">
        <v>13</v>
      </c>
      <c r="C64" s="10" t="s">
        <v>26</v>
      </c>
      <c r="D64" s="2" t="s">
        <v>27</v>
      </c>
      <c r="E64" s="2">
        <f>E60</f>
        <v>1</v>
      </c>
      <c r="F64" s="4">
        <v>611</v>
      </c>
      <c r="G64" s="2">
        <v>1</v>
      </c>
      <c r="H64" s="6">
        <f t="shared" si="19"/>
        <v>1.6739974800000001</v>
      </c>
      <c r="I64" s="6">
        <f>E64*F64*G64*H64</f>
        <v>1022.8124602800001</v>
      </c>
      <c r="J64" s="6">
        <f>I64*'Коэф. дефлятор'!$K$6</f>
        <v>1069.8618334528801</v>
      </c>
      <c r="K64" s="6">
        <f>J64*'Коэф. дефлятор'!$L$6</f>
        <v>1119.0754777917127</v>
      </c>
      <c r="L64" s="6">
        <f>K64*'Коэф. дефлятор'!$M$6</f>
        <v>1170.5529497701316</v>
      </c>
    </row>
    <row r="65" spans="2:12" x14ac:dyDescent="0.3">
      <c r="B65" s="36" t="s">
        <v>50</v>
      </c>
      <c r="C65" s="37"/>
      <c r="D65" s="37"/>
      <c r="E65" s="37"/>
      <c r="F65" s="37"/>
      <c r="G65" s="37"/>
      <c r="H65" s="38"/>
      <c r="I65" s="6">
        <f>SUM(I60:I64)</f>
        <v>5944.2980915807993</v>
      </c>
      <c r="J65" s="6">
        <f t="shared" ref="J65:L65" si="20">SUM(J60:J64)</f>
        <v>6217.7358037935182</v>
      </c>
      <c r="K65" s="6">
        <f t="shared" si="20"/>
        <v>6503.7516507680202</v>
      </c>
      <c r="L65" s="6">
        <f t="shared" si="20"/>
        <v>6802.9242267033496</v>
      </c>
    </row>
  </sheetData>
  <mergeCells count="8">
    <mergeCell ref="B47:H47"/>
    <mergeCell ref="B56:H56"/>
    <mergeCell ref="B65:H65"/>
    <mergeCell ref="B3:I3"/>
    <mergeCell ref="B11:H11"/>
    <mergeCell ref="B20:H20"/>
    <mergeCell ref="B29:H29"/>
    <mergeCell ref="B38:H38"/>
  </mergeCells>
  <pageMargins left="0.7" right="0.7" top="0.75" bottom="0.75" header="0.3" footer="0.3"/>
  <pageSetup paperSize="9" scale="5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0"/>
  <sheetViews>
    <sheetView topLeftCell="A25" zoomScale="90" zoomScaleNormal="90" workbookViewId="0">
      <selection activeCell="C37" sqref="C37"/>
    </sheetView>
  </sheetViews>
  <sheetFormatPr defaultRowHeight="15.05" x14ac:dyDescent="0.3"/>
  <cols>
    <col min="1" max="1" width="3.33203125" customWidth="1"/>
    <col min="2" max="2" width="30.88671875" customWidth="1"/>
    <col min="3" max="3" width="19.88671875" customWidth="1"/>
    <col min="4" max="4" width="16.5546875" customWidth="1"/>
    <col min="5" max="5" width="12.109375" customWidth="1"/>
    <col min="6" max="8" width="16.5546875" customWidth="1"/>
    <col min="9" max="9" width="15.88671875" customWidth="1"/>
    <col min="10" max="10" width="14.6640625" customWidth="1"/>
    <col min="11" max="11" width="12.5546875" customWidth="1"/>
  </cols>
  <sheetData>
    <row r="3" spans="1:11" ht="15.65" x14ac:dyDescent="0.3">
      <c r="B3" s="41" t="s">
        <v>29</v>
      </c>
      <c r="C3" s="41"/>
      <c r="D3" s="41"/>
      <c r="E3" s="41"/>
      <c r="F3" s="41"/>
      <c r="G3" s="41"/>
      <c r="H3" s="41"/>
      <c r="I3" s="41"/>
    </row>
    <row r="4" spans="1:11" ht="15.65" x14ac:dyDescent="0.3">
      <c r="B4" s="15"/>
      <c r="C4" s="15"/>
      <c r="D4" s="15"/>
      <c r="E4" s="15"/>
      <c r="F4" s="15"/>
      <c r="G4" s="15"/>
      <c r="H4" s="15"/>
      <c r="I4" s="15"/>
    </row>
    <row r="5" spans="1:11" ht="19.45" customHeight="1" x14ac:dyDescent="0.3">
      <c r="B5" s="42" t="s">
        <v>85</v>
      </c>
      <c r="C5" s="42"/>
      <c r="D5" s="42"/>
      <c r="E5" s="42"/>
      <c r="F5" s="42"/>
      <c r="G5" s="42"/>
      <c r="H5" s="42"/>
      <c r="I5" s="28">
        <v>2026</v>
      </c>
      <c r="J5" s="29">
        <v>2027</v>
      </c>
      <c r="K5" s="29">
        <v>2028</v>
      </c>
    </row>
    <row r="6" spans="1:11" ht="60.1" x14ac:dyDescent="0.3">
      <c r="A6" s="10"/>
      <c r="B6" s="1" t="s">
        <v>7</v>
      </c>
      <c r="C6" s="1" t="s">
        <v>8</v>
      </c>
      <c r="D6" s="1" t="s">
        <v>28</v>
      </c>
      <c r="E6" s="1" t="s">
        <v>60</v>
      </c>
      <c r="F6" s="1" t="s">
        <v>5</v>
      </c>
      <c r="G6" s="1" t="s">
        <v>3</v>
      </c>
      <c r="H6" s="1" t="s">
        <v>56</v>
      </c>
      <c r="I6" s="1" t="s">
        <v>25</v>
      </c>
      <c r="J6" s="1" t="s">
        <v>25</v>
      </c>
      <c r="K6" s="1" t="s">
        <v>25</v>
      </c>
    </row>
    <row r="7" spans="1:11" ht="25.7" customHeight="1" x14ac:dyDescent="0.3">
      <c r="B7" s="2" t="s">
        <v>30</v>
      </c>
      <c r="C7" s="2" t="s">
        <v>31</v>
      </c>
      <c r="D7" s="16" t="s">
        <v>84</v>
      </c>
      <c r="E7" s="4">
        <v>0.12</v>
      </c>
      <c r="F7" s="16">
        <v>448</v>
      </c>
      <c r="G7" s="2">
        <v>1.38</v>
      </c>
      <c r="H7" s="6">
        <f>'Коэф. дефлятор'!J7</f>
        <v>1.6739974800000001</v>
      </c>
      <c r="I7" s="6">
        <f>E7*F7*G7*H7</f>
        <v>124.19186424422399</v>
      </c>
      <c r="J7" s="6">
        <f>I7*'Коэф. дефлятор'!$J$6</f>
        <v>129.9046899994583</v>
      </c>
      <c r="K7" s="6">
        <f>J7*'Коэф. дефлятор'!$K$6</f>
        <v>135.8803057394334</v>
      </c>
    </row>
    <row r="8" spans="1:11" ht="25.7" customHeight="1" x14ac:dyDescent="0.3">
      <c r="B8" s="1" t="s">
        <v>49</v>
      </c>
      <c r="C8" s="1" t="s">
        <v>44</v>
      </c>
      <c r="D8" s="2"/>
      <c r="E8" s="4">
        <f>E7</f>
        <v>0.12</v>
      </c>
      <c r="F8" s="2">
        <v>1388</v>
      </c>
      <c r="G8" s="2">
        <v>1</v>
      </c>
      <c r="H8" s="6">
        <f>H7</f>
        <v>1.6739974800000001</v>
      </c>
      <c r="I8" s="6">
        <f t="shared" ref="I8:I10" si="0">E8*F8*G8*H8</f>
        <v>278.82102026880005</v>
      </c>
      <c r="J8" s="6">
        <f>I8*'Коэф. дефлятор'!$J$6</f>
        <v>291.64678720116484</v>
      </c>
      <c r="K8" s="6">
        <f>J8*'Коэф. дефлятор'!$K$6</f>
        <v>305.06253941241846</v>
      </c>
    </row>
    <row r="9" spans="1:11" ht="25.7" customHeight="1" x14ac:dyDescent="0.3">
      <c r="B9" s="1" t="s">
        <v>47</v>
      </c>
      <c r="C9" s="2" t="s">
        <v>45</v>
      </c>
      <c r="D9" s="2"/>
      <c r="E9" s="4">
        <v>2</v>
      </c>
      <c r="F9" s="2">
        <v>1.3</v>
      </c>
      <c r="G9" s="2">
        <v>1</v>
      </c>
      <c r="H9" s="6">
        <f t="shared" ref="H9:H11" si="1">H8</f>
        <v>1.6739974800000001</v>
      </c>
      <c r="I9" s="6">
        <f t="shared" si="0"/>
        <v>4.3523934480000008</v>
      </c>
      <c r="J9" s="6">
        <f>I9*'Коэф. дефлятор'!$J$6</f>
        <v>4.552603546608001</v>
      </c>
      <c r="K9" s="6">
        <f>J9*'Коэф. дефлятор'!$K$6</f>
        <v>4.7620233097519691</v>
      </c>
    </row>
    <row r="10" spans="1:11" ht="25.7" customHeight="1" x14ac:dyDescent="0.3">
      <c r="B10" s="1" t="s">
        <v>48</v>
      </c>
      <c r="C10" s="2" t="s">
        <v>46</v>
      </c>
      <c r="D10" s="2"/>
      <c r="E10" s="4">
        <v>4</v>
      </c>
      <c r="F10" s="2">
        <v>2.3199999999999998</v>
      </c>
      <c r="G10" s="2">
        <v>1</v>
      </c>
      <c r="H10" s="6">
        <f t="shared" si="1"/>
        <v>1.6739974800000001</v>
      </c>
      <c r="I10" s="6">
        <f t="shared" si="0"/>
        <v>15.5346966144</v>
      </c>
      <c r="J10" s="6">
        <f>I10*'Коэф. дефлятор'!$J$6</f>
        <v>16.249292658662402</v>
      </c>
      <c r="K10" s="6">
        <f>J10*'Коэф. дефлятор'!$K$6</f>
        <v>16.996760120960872</v>
      </c>
    </row>
    <row r="11" spans="1:11" x14ac:dyDescent="0.3">
      <c r="B11" s="1" t="s">
        <v>13</v>
      </c>
      <c r="C11" s="10" t="s">
        <v>26</v>
      </c>
      <c r="D11" s="2" t="s">
        <v>27</v>
      </c>
      <c r="E11" s="2">
        <f>E7</f>
        <v>0.12</v>
      </c>
      <c r="F11" s="4">
        <v>611</v>
      </c>
      <c r="G11" s="2">
        <v>1</v>
      </c>
      <c r="H11" s="6">
        <f t="shared" si="1"/>
        <v>1.6739974800000001</v>
      </c>
      <c r="I11" s="6">
        <f>E11*F11*G11*H11</f>
        <v>122.7374952336</v>
      </c>
      <c r="J11" s="6">
        <f>I11*'Коэф. дефлятор'!$J$6</f>
        <v>128.3834200143456</v>
      </c>
      <c r="K11" s="6">
        <f>J11*'Коэф. дефлятор'!$K$6</f>
        <v>134.28905733500551</v>
      </c>
    </row>
    <row r="12" spans="1:11" x14ac:dyDescent="0.3">
      <c r="B12" s="36" t="s">
        <v>50</v>
      </c>
      <c r="C12" s="37"/>
      <c r="D12" s="37"/>
      <c r="E12" s="37"/>
      <c r="F12" s="37"/>
      <c r="G12" s="37"/>
      <c r="H12" s="38"/>
      <c r="I12" s="6">
        <f>SUM(I7:I11)</f>
        <v>545.63746980902408</v>
      </c>
      <c r="J12" s="6">
        <f>SUM(J7:J11)</f>
        <v>570.73679342023911</v>
      </c>
      <c r="K12" s="6">
        <f>SUM(K7:K11)</f>
        <v>596.9906859175702</v>
      </c>
    </row>
    <row r="14" spans="1:11" ht="22.55" customHeight="1" x14ac:dyDescent="0.3">
      <c r="B14" s="42" t="s">
        <v>86</v>
      </c>
      <c r="C14" s="42"/>
      <c r="D14" s="42"/>
      <c r="E14" s="42"/>
      <c r="F14" s="42"/>
      <c r="G14" s="42"/>
      <c r="H14" s="42"/>
      <c r="I14" s="42"/>
    </row>
    <row r="15" spans="1:11" ht="60.1" x14ac:dyDescent="0.3">
      <c r="B15" s="1" t="s">
        <v>7</v>
      </c>
      <c r="C15" s="1" t="s">
        <v>8</v>
      </c>
      <c r="D15" s="1" t="s">
        <v>28</v>
      </c>
      <c r="E15" s="1" t="s">
        <v>60</v>
      </c>
      <c r="F15" s="1" t="s">
        <v>5</v>
      </c>
      <c r="G15" s="1" t="s">
        <v>3</v>
      </c>
      <c r="H15" s="22" t="str">
        <f>H6</f>
        <v>Коэффициент дефлятор 2026</v>
      </c>
      <c r="I15" s="1" t="s">
        <v>25</v>
      </c>
      <c r="J15" s="1" t="s">
        <v>25</v>
      </c>
      <c r="K15" s="1" t="s">
        <v>25</v>
      </c>
    </row>
    <row r="16" spans="1:11" ht="25.7" customHeight="1" x14ac:dyDescent="0.3">
      <c r="B16" s="2" t="s">
        <v>30</v>
      </c>
      <c r="C16" s="2" t="s">
        <v>31</v>
      </c>
      <c r="D16" s="16" t="s">
        <v>84</v>
      </c>
      <c r="E16" s="4">
        <v>0.13</v>
      </c>
      <c r="F16" s="16">
        <v>448</v>
      </c>
      <c r="G16" s="2">
        <v>1.38</v>
      </c>
      <c r="H16" s="6">
        <f>H7</f>
        <v>1.6739974800000001</v>
      </c>
      <c r="I16" s="6">
        <f>E16*F16*G16*H16</f>
        <v>134.54118626457603</v>
      </c>
      <c r="J16" s="6">
        <f>I16*'Коэф. дефлятор'!$J$6</f>
        <v>140.73008083274652</v>
      </c>
      <c r="K16" s="6">
        <f>J16*'Коэф. дефлятор'!$K$6</f>
        <v>147.20366455105287</v>
      </c>
    </row>
    <row r="17" spans="2:11" ht="25.7" customHeight="1" x14ac:dyDescent="0.3">
      <c r="B17" s="1" t="s">
        <v>49</v>
      </c>
      <c r="C17" s="1" t="s">
        <v>44</v>
      </c>
      <c r="D17" s="2"/>
      <c r="E17" s="4">
        <f>E16</f>
        <v>0.13</v>
      </c>
      <c r="F17" s="2">
        <v>1388</v>
      </c>
      <c r="G17" s="2">
        <v>1</v>
      </c>
      <c r="H17" s="6">
        <f>H16</f>
        <v>1.6739974800000001</v>
      </c>
      <c r="I17" s="6">
        <f t="shared" ref="I17:I19" si="2">E17*F17*G17*H17</f>
        <v>302.05610529120003</v>
      </c>
      <c r="J17" s="6">
        <f>I17*'Коэф. дефлятор'!$J$6</f>
        <v>315.95068613459523</v>
      </c>
      <c r="K17" s="6">
        <f>J17*'Коэф. дефлятор'!$K$6</f>
        <v>330.48441769678664</v>
      </c>
    </row>
    <row r="18" spans="2:11" ht="25.7" customHeight="1" x14ac:dyDescent="0.3">
      <c r="B18" s="1" t="s">
        <v>47</v>
      </c>
      <c r="C18" s="2" t="s">
        <v>45</v>
      </c>
      <c r="D18" s="2"/>
      <c r="E18" s="4">
        <v>2</v>
      </c>
      <c r="F18" s="2">
        <v>1.3</v>
      </c>
      <c r="G18" s="2">
        <v>1</v>
      </c>
      <c r="H18" s="6">
        <f t="shared" ref="H18:H20" si="3">H17</f>
        <v>1.6739974800000001</v>
      </c>
      <c r="I18" s="6">
        <f t="shared" si="2"/>
        <v>4.3523934480000008</v>
      </c>
      <c r="J18" s="6">
        <f>I18*'Коэф. дефлятор'!$J$6</f>
        <v>4.552603546608001</v>
      </c>
      <c r="K18" s="6">
        <f>J18*'Коэф. дефлятор'!$K$6</f>
        <v>4.7620233097519691</v>
      </c>
    </row>
    <row r="19" spans="2:11" ht="25.7" customHeight="1" x14ac:dyDescent="0.3">
      <c r="B19" s="1" t="s">
        <v>48</v>
      </c>
      <c r="C19" s="2" t="s">
        <v>46</v>
      </c>
      <c r="D19" s="2"/>
      <c r="E19" s="4">
        <v>4</v>
      </c>
      <c r="F19" s="2">
        <v>2.3199999999999998</v>
      </c>
      <c r="G19" s="2">
        <v>1</v>
      </c>
      <c r="H19" s="6">
        <f t="shared" si="3"/>
        <v>1.6739974800000001</v>
      </c>
      <c r="I19" s="6">
        <f t="shared" si="2"/>
        <v>15.5346966144</v>
      </c>
      <c r="J19" s="6">
        <f>I19*'Коэф. дефлятор'!$J$6</f>
        <v>16.249292658662402</v>
      </c>
      <c r="K19" s="6">
        <f>J19*'Коэф. дефлятор'!$K$6</f>
        <v>16.996760120960872</v>
      </c>
    </row>
    <row r="20" spans="2:11" x14ac:dyDescent="0.3">
      <c r="B20" s="1" t="s">
        <v>13</v>
      </c>
      <c r="C20" s="10" t="s">
        <v>26</v>
      </c>
      <c r="D20" s="2" t="s">
        <v>27</v>
      </c>
      <c r="E20" s="2">
        <f>E16</f>
        <v>0.13</v>
      </c>
      <c r="F20" s="4">
        <v>611</v>
      </c>
      <c r="G20" s="2">
        <v>1</v>
      </c>
      <c r="H20" s="6">
        <f t="shared" si="3"/>
        <v>1.6739974800000001</v>
      </c>
      <c r="I20" s="6">
        <f>E20*F20*G20*H20</f>
        <v>132.96561983640001</v>
      </c>
      <c r="J20" s="6">
        <f>I20*'Коэф. дефлятор'!$J$6</f>
        <v>139.08203834887442</v>
      </c>
      <c r="K20" s="6">
        <f>J20*'Коэф. дефлятор'!$K$6</f>
        <v>145.47981211292264</v>
      </c>
    </row>
    <row r="21" spans="2:11" x14ac:dyDescent="0.3">
      <c r="B21" s="36" t="s">
        <v>50</v>
      </c>
      <c r="C21" s="37"/>
      <c r="D21" s="37"/>
      <c r="E21" s="37"/>
      <c r="F21" s="37"/>
      <c r="G21" s="37"/>
      <c r="H21" s="38"/>
      <c r="I21" s="6">
        <f>SUM(I16:I20)</f>
        <v>589.45000145457607</v>
      </c>
      <c r="J21" s="6">
        <f>SUM(J16:J20)</f>
        <v>616.56470152148654</v>
      </c>
      <c r="K21" s="6">
        <f>SUM(K16:K20)</f>
        <v>644.92667779147496</v>
      </c>
    </row>
    <row r="22" spans="2:11" x14ac:dyDescent="0.3">
      <c r="B22" s="17"/>
      <c r="C22" s="17"/>
      <c r="D22" s="17"/>
      <c r="E22" s="17"/>
      <c r="F22" s="17"/>
      <c r="G22" s="17"/>
      <c r="H22" s="17"/>
      <c r="I22" s="18"/>
    </row>
    <row r="23" spans="2:11" ht="21.95" customHeight="1" x14ac:dyDescent="0.3">
      <c r="B23" s="42" t="s">
        <v>87</v>
      </c>
      <c r="C23" s="42"/>
      <c r="D23" s="42"/>
      <c r="E23" s="42"/>
      <c r="F23" s="42"/>
      <c r="G23" s="42"/>
      <c r="H23" s="42"/>
      <c r="I23" s="42"/>
    </row>
    <row r="24" spans="2:11" ht="60.1" x14ac:dyDescent="0.3">
      <c r="B24" s="1" t="s">
        <v>7</v>
      </c>
      <c r="C24" s="1" t="s">
        <v>8</v>
      </c>
      <c r="D24" s="1" t="s">
        <v>28</v>
      </c>
      <c r="E24" s="1" t="s">
        <v>60</v>
      </c>
      <c r="F24" s="1" t="s">
        <v>5</v>
      </c>
      <c r="G24" s="1" t="s">
        <v>3</v>
      </c>
      <c r="H24" s="1" t="str">
        <f>H6</f>
        <v>Коэффициент дефлятор 2026</v>
      </c>
      <c r="I24" s="1" t="s">
        <v>25</v>
      </c>
      <c r="J24" s="1" t="s">
        <v>25</v>
      </c>
      <c r="K24" s="1" t="s">
        <v>25</v>
      </c>
    </row>
    <row r="25" spans="2:11" ht="25.7" customHeight="1" x14ac:dyDescent="0.3">
      <c r="B25" s="2" t="s">
        <v>30</v>
      </c>
      <c r="C25" s="2" t="s">
        <v>31</v>
      </c>
      <c r="D25" s="16" t="s">
        <v>84</v>
      </c>
      <c r="E25" s="4">
        <v>0.13</v>
      </c>
      <c r="F25" s="16">
        <v>448</v>
      </c>
      <c r="G25" s="2">
        <v>1.38</v>
      </c>
      <c r="H25" s="6">
        <f>H7</f>
        <v>1.6739974800000001</v>
      </c>
      <c r="I25" s="6">
        <f>E25*F25*G25*H25</f>
        <v>134.54118626457603</v>
      </c>
      <c r="J25" s="6">
        <f>I25*'Коэф. дефлятор'!$J$6</f>
        <v>140.73008083274652</v>
      </c>
      <c r="K25" s="6">
        <f>J25*'Коэф. дефлятор'!$K$6</f>
        <v>147.20366455105287</v>
      </c>
    </row>
    <row r="26" spans="2:11" ht="25.7" customHeight="1" x14ac:dyDescent="0.3">
      <c r="B26" s="1" t="s">
        <v>49</v>
      </c>
      <c r="C26" s="1" t="s">
        <v>44</v>
      </c>
      <c r="D26" s="2"/>
      <c r="E26" s="4">
        <f>E25</f>
        <v>0.13</v>
      </c>
      <c r="F26" s="2">
        <v>1388</v>
      </c>
      <c r="G26" s="2">
        <v>1</v>
      </c>
      <c r="H26" s="6">
        <f>H25</f>
        <v>1.6739974800000001</v>
      </c>
      <c r="I26" s="6">
        <f t="shared" ref="I26:I28" si="4">E26*F26*G26*H26</f>
        <v>302.05610529120003</v>
      </c>
      <c r="J26" s="6">
        <f>I26*'Коэф. дефлятор'!$J$6</f>
        <v>315.95068613459523</v>
      </c>
      <c r="K26" s="6">
        <f>J26*'Коэф. дефлятор'!$K$6</f>
        <v>330.48441769678664</v>
      </c>
    </row>
    <row r="27" spans="2:11" ht="25.7" customHeight="1" x14ac:dyDescent="0.3">
      <c r="B27" s="1" t="s">
        <v>47</v>
      </c>
      <c r="C27" s="2" t="s">
        <v>45</v>
      </c>
      <c r="D27" s="2"/>
      <c r="E27" s="4">
        <v>2</v>
      </c>
      <c r="F27" s="2">
        <v>1.3</v>
      </c>
      <c r="G27" s="2">
        <v>1</v>
      </c>
      <c r="H27" s="6">
        <f t="shared" ref="H27:H29" si="5">H26</f>
        <v>1.6739974800000001</v>
      </c>
      <c r="I27" s="6">
        <f t="shared" si="4"/>
        <v>4.3523934480000008</v>
      </c>
      <c r="J27" s="6">
        <f>I27*'Коэф. дефлятор'!$J$6</f>
        <v>4.552603546608001</v>
      </c>
      <c r="K27" s="6">
        <f>J27*'Коэф. дефлятор'!$K$6</f>
        <v>4.7620233097519691</v>
      </c>
    </row>
    <row r="28" spans="2:11" ht="25.7" customHeight="1" x14ac:dyDescent="0.3">
      <c r="B28" s="1" t="s">
        <v>48</v>
      </c>
      <c r="C28" s="2" t="s">
        <v>46</v>
      </c>
      <c r="D28" s="2"/>
      <c r="E28" s="4">
        <v>4</v>
      </c>
      <c r="F28" s="2">
        <v>2.3199999999999998</v>
      </c>
      <c r="G28" s="2">
        <v>1</v>
      </c>
      <c r="H28" s="6">
        <f t="shared" si="5"/>
        <v>1.6739974800000001</v>
      </c>
      <c r="I28" s="6">
        <f t="shared" si="4"/>
        <v>15.5346966144</v>
      </c>
      <c r="J28" s="6">
        <f>I28*'Коэф. дефлятор'!$J$6</f>
        <v>16.249292658662402</v>
      </c>
      <c r="K28" s="6">
        <f>J28*'Коэф. дефлятор'!$K$6</f>
        <v>16.996760120960872</v>
      </c>
    </row>
    <row r="29" spans="2:11" x14ac:dyDescent="0.3">
      <c r="B29" s="1" t="s">
        <v>13</v>
      </c>
      <c r="C29" s="10" t="s">
        <v>26</v>
      </c>
      <c r="D29" s="2" t="s">
        <v>27</v>
      </c>
      <c r="E29" s="2">
        <f>E25</f>
        <v>0.13</v>
      </c>
      <c r="F29" s="4">
        <v>611</v>
      </c>
      <c r="G29" s="2">
        <v>1</v>
      </c>
      <c r="H29" s="6">
        <f t="shared" si="5"/>
        <v>1.6739974800000001</v>
      </c>
      <c r="I29" s="6">
        <f>E29*F29*G29*H29</f>
        <v>132.96561983640001</v>
      </c>
      <c r="J29" s="6">
        <f>I29*'Коэф. дефлятор'!$J$6</f>
        <v>139.08203834887442</v>
      </c>
      <c r="K29" s="6">
        <f>J29*'Коэф. дефлятор'!$K$6</f>
        <v>145.47981211292264</v>
      </c>
    </row>
    <row r="30" spans="2:11" x14ac:dyDescent="0.3">
      <c r="B30" s="36" t="s">
        <v>50</v>
      </c>
      <c r="C30" s="37"/>
      <c r="D30" s="37"/>
      <c r="E30" s="37"/>
      <c r="F30" s="37"/>
      <c r="G30" s="37"/>
      <c r="H30" s="38"/>
      <c r="I30" s="6">
        <f>SUM(I25:I29)</f>
        <v>589.45000145457607</v>
      </c>
      <c r="J30" s="6">
        <f>SUM(J25:J29)</f>
        <v>616.56470152148654</v>
      </c>
      <c r="K30" s="6">
        <f>SUM(K25:K29)</f>
        <v>644.92667779147496</v>
      </c>
    </row>
    <row r="31" spans="2:11" x14ac:dyDescent="0.3">
      <c r="B31" s="17"/>
      <c r="C31" s="17"/>
      <c r="D31" s="17"/>
      <c r="E31" s="17"/>
      <c r="F31" s="17"/>
      <c r="G31" s="17"/>
      <c r="H31" s="17"/>
      <c r="I31" s="18"/>
    </row>
    <row r="32" spans="2:11" ht="21.95" customHeight="1" x14ac:dyDescent="0.3">
      <c r="B32" s="42" t="s">
        <v>88</v>
      </c>
      <c r="C32" s="42"/>
      <c r="D32" s="42"/>
      <c r="E32" s="42"/>
      <c r="F32" s="42"/>
      <c r="G32" s="42"/>
      <c r="H32" s="42"/>
      <c r="I32" s="42"/>
    </row>
    <row r="33" spans="2:11" ht="60.1" x14ac:dyDescent="0.3">
      <c r="B33" s="1" t="s">
        <v>7</v>
      </c>
      <c r="C33" s="1" t="s">
        <v>8</v>
      </c>
      <c r="D33" s="1" t="s">
        <v>28</v>
      </c>
      <c r="E33" s="1" t="s">
        <v>60</v>
      </c>
      <c r="F33" s="1" t="s">
        <v>5</v>
      </c>
      <c r="G33" s="1" t="s">
        <v>3</v>
      </c>
      <c r="H33" s="1" t="str">
        <f>H6</f>
        <v>Коэффициент дефлятор 2026</v>
      </c>
      <c r="I33" s="1" t="s">
        <v>25</v>
      </c>
      <c r="J33" s="1" t="s">
        <v>25</v>
      </c>
      <c r="K33" s="1" t="s">
        <v>25</v>
      </c>
    </row>
    <row r="34" spans="2:11" ht="25.7" customHeight="1" x14ac:dyDescent="0.3">
      <c r="B34" s="2" t="s">
        <v>30</v>
      </c>
      <c r="C34" s="2" t="s">
        <v>31</v>
      </c>
      <c r="D34" s="16" t="s">
        <v>84</v>
      </c>
      <c r="E34" s="4">
        <v>0.34</v>
      </c>
      <c r="F34" s="16">
        <v>448</v>
      </c>
      <c r="G34" s="2">
        <v>1.38</v>
      </c>
      <c r="H34" s="6">
        <f>H25</f>
        <v>1.6739974800000001</v>
      </c>
      <c r="I34" s="6">
        <f>E34*F34*G34*H34</f>
        <v>351.87694869196804</v>
      </c>
      <c r="J34" s="6">
        <f>I34*'Коэф. дефлятор'!$J$6</f>
        <v>368.06328833179856</v>
      </c>
      <c r="K34" s="6">
        <f>J34*'Коэф. дефлятор'!$K$6</f>
        <v>384.99419959506133</v>
      </c>
    </row>
    <row r="35" spans="2:11" ht="25.7" customHeight="1" x14ac:dyDescent="0.3">
      <c r="B35" s="1" t="s">
        <v>49</v>
      </c>
      <c r="C35" s="1" t="s">
        <v>44</v>
      </c>
      <c r="D35" s="2"/>
      <c r="E35" s="4">
        <f>E34</f>
        <v>0.34</v>
      </c>
      <c r="F35" s="2">
        <v>1388</v>
      </c>
      <c r="G35" s="2">
        <v>1</v>
      </c>
      <c r="H35" s="6">
        <f>H34</f>
        <v>1.6739974800000001</v>
      </c>
      <c r="I35" s="6">
        <f t="shared" ref="I35:I37" si="6">E35*F35*G35*H35</f>
        <v>789.99289076160005</v>
      </c>
      <c r="J35" s="6">
        <f>I35*'Коэф. дефлятор'!$J$6</f>
        <v>826.33256373663369</v>
      </c>
      <c r="K35" s="6">
        <f>J35*'Коэф. дефлятор'!$K$6</f>
        <v>864.34386166851891</v>
      </c>
    </row>
    <row r="36" spans="2:11" ht="25.7" customHeight="1" x14ac:dyDescent="0.3">
      <c r="B36" s="1" t="s">
        <v>47</v>
      </c>
      <c r="C36" s="2" t="s">
        <v>45</v>
      </c>
      <c r="D36" s="2"/>
      <c r="E36" s="4">
        <v>2</v>
      </c>
      <c r="F36" s="2">
        <v>1.3</v>
      </c>
      <c r="G36" s="2">
        <v>1</v>
      </c>
      <c r="H36" s="6">
        <f t="shared" ref="H36:H38" si="7">H35</f>
        <v>1.6739974800000001</v>
      </c>
      <c r="I36" s="6">
        <f t="shared" si="6"/>
        <v>4.3523934480000008</v>
      </c>
      <c r="J36" s="6">
        <f>I36*'Коэф. дефлятор'!$J$6</f>
        <v>4.552603546608001</v>
      </c>
      <c r="K36" s="6">
        <f>J36*'Коэф. дефлятор'!$K$6</f>
        <v>4.7620233097519691</v>
      </c>
    </row>
    <row r="37" spans="2:11" ht="25.7" customHeight="1" x14ac:dyDescent="0.3">
      <c r="B37" s="1" t="s">
        <v>48</v>
      </c>
      <c r="C37" s="2" t="s">
        <v>46</v>
      </c>
      <c r="D37" s="2"/>
      <c r="E37" s="4">
        <v>4</v>
      </c>
      <c r="F37" s="2">
        <v>2.3199999999999998</v>
      </c>
      <c r="G37" s="2">
        <v>1</v>
      </c>
      <c r="H37" s="6">
        <f t="shared" si="7"/>
        <v>1.6739974800000001</v>
      </c>
      <c r="I37" s="6">
        <f t="shared" si="6"/>
        <v>15.5346966144</v>
      </c>
      <c r="J37" s="6">
        <f>I37*'Коэф. дефлятор'!$J$6</f>
        <v>16.249292658662402</v>
      </c>
      <c r="K37" s="6">
        <f>J37*'Коэф. дефлятор'!$K$6</f>
        <v>16.996760120960872</v>
      </c>
    </row>
    <row r="38" spans="2:11" x14ac:dyDescent="0.3">
      <c r="B38" s="1" t="s">
        <v>13</v>
      </c>
      <c r="C38" s="10" t="s">
        <v>26</v>
      </c>
      <c r="D38" s="2" t="s">
        <v>27</v>
      </c>
      <c r="E38" s="2">
        <f>E34</f>
        <v>0.34</v>
      </c>
      <c r="F38" s="4">
        <v>611</v>
      </c>
      <c r="G38" s="2">
        <v>1</v>
      </c>
      <c r="H38" s="6">
        <f t="shared" si="7"/>
        <v>1.6739974800000001</v>
      </c>
      <c r="I38" s="6">
        <f>E38*F38*G38*H38</f>
        <v>347.75623649520003</v>
      </c>
      <c r="J38" s="6">
        <f>I38*'Коэф. дефлятор'!$J$6</f>
        <v>363.75302337397926</v>
      </c>
      <c r="K38" s="6">
        <f>J38*'Коэф. дефлятор'!$K$6</f>
        <v>380.48566244918231</v>
      </c>
    </row>
    <row r="39" spans="2:11" x14ac:dyDescent="0.3">
      <c r="B39" s="36" t="s">
        <v>50</v>
      </c>
      <c r="C39" s="37"/>
      <c r="D39" s="37"/>
      <c r="E39" s="37"/>
      <c r="F39" s="37"/>
      <c r="G39" s="37"/>
      <c r="H39" s="38"/>
      <c r="I39" s="6">
        <f>SUM(I34:I38)</f>
        <v>1509.5131660111681</v>
      </c>
      <c r="J39" s="6">
        <f>SUM(J34:J38)</f>
        <v>1578.9507716476819</v>
      </c>
      <c r="K39" s="6">
        <f>SUM(K34:K38)</f>
        <v>1651.5825071434756</v>
      </c>
    </row>
    <row r="41" spans="2:11" ht="21.95" customHeight="1" x14ac:dyDescent="0.3">
      <c r="B41" s="42" t="s">
        <v>89</v>
      </c>
      <c r="C41" s="42"/>
      <c r="D41" s="42"/>
      <c r="E41" s="42"/>
      <c r="F41" s="42"/>
      <c r="G41" s="42"/>
      <c r="H41" s="42"/>
      <c r="I41" s="42"/>
    </row>
    <row r="42" spans="2:11" ht="60.1" x14ac:dyDescent="0.3">
      <c r="B42" s="1" t="s">
        <v>7</v>
      </c>
      <c r="C42" s="1" t="s">
        <v>8</v>
      </c>
      <c r="D42" s="1" t="s">
        <v>28</v>
      </c>
      <c r="E42" s="1" t="s">
        <v>60</v>
      </c>
      <c r="F42" s="1" t="s">
        <v>5</v>
      </c>
      <c r="G42" s="1" t="s">
        <v>3</v>
      </c>
      <c r="H42" s="1" t="str">
        <f>H6</f>
        <v>Коэффициент дефлятор 2026</v>
      </c>
      <c r="I42" s="1" t="s">
        <v>25</v>
      </c>
      <c r="J42" s="1" t="s">
        <v>25</v>
      </c>
      <c r="K42" s="1" t="s">
        <v>25</v>
      </c>
    </row>
    <row r="43" spans="2:11" ht="25.7" customHeight="1" x14ac:dyDescent="0.3">
      <c r="B43" s="2" t="s">
        <v>30</v>
      </c>
      <c r="C43" s="2" t="s">
        <v>31</v>
      </c>
      <c r="D43" s="16" t="s">
        <v>84</v>
      </c>
      <c r="E43" s="4">
        <v>0.34</v>
      </c>
      <c r="F43" s="16">
        <v>448</v>
      </c>
      <c r="G43" s="2">
        <v>1.38</v>
      </c>
      <c r="H43" s="6">
        <f>H35</f>
        <v>1.6739974800000001</v>
      </c>
      <c r="I43" s="6">
        <f>E43*F43*G43*H43</f>
        <v>351.87694869196804</v>
      </c>
      <c r="J43" s="6">
        <f>I43*'Коэф. дефлятор'!$J$6</f>
        <v>368.06328833179856</v>
      </c>
      <c r="K43" s="6">
        <f>J43*'Коэф. дефлятор'!$K$6</f>
        <v>384.99419959506133</v>
      </c>
    </row>
    <row r="44" spans="2:11" ht="25.7" customHeight="1" x14ac:dyDescent="0.3">
      <c r="B44" s="1" t="s">
        <v>49</v>
      </c>
      <c r="C44" s="1" t="s">
        <v>44</v>
      </c>
      <c r="D44" s="2"/>
      <c r="E44" s="4">
        <f>E43</f>
        <v>0.34</v>
      </c>
      <c r="F44" s="2">
        <v>1388</v>
      </c>
      <c r="G44" s="2">
        <v>1</v>
      </c>
      <c r="H44" s="6">
        <f>H43</f>
        <v>1.6739974800000001</v>
      </c>
      <c r="I44" s="6">
        <f t="shared" ref="I44:I46" si="8">E44*F44*G44*H44</f>
        <v>789.99289076160005</v>
      </c>
      <c r="J44" s="6">
        <f>I44*'Коэф. дефлятор'!$J$6</f>
        <v>826.33256373663369</v>
      </c>
      <c r="K44" s="6">
        <f>J44*'Коэф. дефлятор'!$K$6</f>
        <v>864.34386166851891</v>
      </c>
    </row>
    <row r="45" spans="2:11" ht="25.7" customHeight="1" x14ac:dyDescent="0.3">
      <c r="B45" s="1" t="s">
        <v>47</v>
      </c>
      <c r="C45" s="2" t="s">
        <v>45</v>
      </c>
      <c r="D45" s="2"/>
      <c r="E45" s="4">
        <v>2</v>
      </c>
      <c r="F45" s="2">
        <v>1.3</v>
      </c>
      <c r="G45" s="2">
        <v>1</v>
      </c>
      <c r="H45" s="6">
        <f t="shared" ref="H45:H47" si="9">H44</f>
        <v>1.6739974800000001</v>
      </c>
      <c r="I45" s="6">
        <f t="shared" si="8"/>
        <v>4.3523934480000008</v>
      </c>
      <c r="J45" s="6">
        <f>I45*'Коэф. дефлятор'!$J$6</f>
        <v>4.552603546608001</v>
      </c>
      <c r="K45" s="6">
        <f>J45*'Коэф. дефлятор'!$K$6</f>
        <v>4.7620233097519691</v>
      </c>
    </row>
    <row r="46" spans="2:11" ht="25.7" customHeight="1" x14ac:dyDescent="0.3">
      <c r="B46" s="1" t="s">
        <v>48</v>
      </c>
      <c r="C46" s="2" t="s">
        <v>46</v>
      </c>
      <c r="D46" s="2"/>
      <c r="E46" s="4">
        <v>4</v>
      </c>
      <c r="F46" s="2">
        <v>2.3199999999999998</v>
      </c>
      <c r="G46" s="2">
        <v>1</v>
      </c>
      <c r="H46" s="6">
        <f t="shared" si="9"/>
        <v>1.6739974800000001</v>
      </c>
      <c r="I46" s="6">
        <f t="shared" si="8"/>
        <v>15.5346966144</v>
      </c>
      <c r="J46" s="6">
        <f>I46*'Коэф. дефлятор'!$J$6</f>
        <v>16.249292658662402</v>
      </c>
      <c r="K46" s="6">
        <f>J46*'Коэф. дефлятор'!$K$6</f>
        <v>16.996760120960872</v>
      </c>
    </row>
    <row r="47" spans="2:11" x14ac:dyDescent="0.3">
      <c r="B47" s="1" t="s">
        <v>13</v>
      </c>
      <c r="C47" s="10" t="s">
        <v>26</v>
      </c>
      <c r="D47" s="2" t="s">
        <v>27</v>
      </c>
      <c r="E47" s="2">
        <f>E43</f>
        <v>0.34</v>
      </c>
      <c r="F47" s="4">
        <v>611</v>
      </c>
      <c r="G47" s="2">
        <v>1</v>
      </c>
      <c r="H47" s="6">
        <f t="shared" si="9"/>
        <v>1.6739974800000001</v>
      </c>
      <c r="I47" s="6">
        <f>E47*F47*G47*H47</f>
        <v>347.75623649520003</v>
      </c>
      <c r="J47" s="6">
        <f>I47*'Коэф. дефлятор'!$J$6</f>
        <v>363.75302337397926</v>
      </c>
      <c r="K47" s="6">
        <f>J47*'Коэф. дефлятор'!$K$6</f>
        <v>380.48566244918231</v>
      </c>
    </row>
    <row r="48" spans="2:11" x14ac:dyDescent="0.3">
      <c r="B48" s="36" t="s">
        <v>50</v>
      </c>
      <c r="C48" s="37"/>
      <c r="D48" s="37"/>
      <c r="E48" s="37"/>
      <c r="F48" s="37"/>
      <c r="G48" s="37"/>
      <c r="H48" s="38"/>
      <c r="I48" s="6">
        <f>SUM(I43:I47)</f>
        <v>1509.5131660111681</v>
      </c>
      <c r="J48" s="6">
        <f>SUM(J43:J47)</f>
        <v>1578.9507716476819</v>
      </c>
      <c r="K48" s="6">
        <f>SUM(K43:K47)</f>
        <v>1651.5825071434756</v>
      </c>
    </row>
    <row r="50" spans="9:9" x14ac:dyDescent="0.3">
      <c r="I50" s="10"/>
    </row>
  </sheetData>
  <mergeCells count="11">
    <mergeCell ref="B48:H48"/>
    <mergeCell ref="B3:I3"/>
    <mergeCell ref="B12:H12"/>
    <mergeCell ref="B21:H21"/>
    <mergeCell ref="B30:H30"/>
    <mergeCell ref="B39:H39"/>
    <mergeCell ref="B14:I14"/>
    <mergeCell ref="B23:I23"/>
    <mergeCell ref="B32:I32"/>
    <mergeCell ref="B41:I41"/>
    <mergeCell ref="B5:H5"/>
  </mergeCells>
  <pageMargins left="0.7" right="0.7" top="0.75" bottom="0.75" header="0.3" footer="0.3"/>
  <pageSetup paperSize="9" scale="5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60"/>
  <sheetViews>
    <sheetView tabSelected="1" topLeftCell="A22" zoomScale="90" zoomScaleNormal="90" workbookViewId="0">
      <selection activeCell="E27" sqref="E27"/>
    </sheetView>
  </sheetViews>
  <sheetFormatPr defaultRowHeight="15.05" outlineLevelRow="1" x14ac:dyDescent="0.3"/>
  <cols>
    <col min="1" max="1" width="3.33203125" customWidth="1"/>
    <col min="2" max="2" width="30.88671875" customWidth="1"/>
    <col min="3" max="3" width="19.88671875" customWidth="1"/>
    <col min="4" max="4" width="16.5546875" customWidth="1"/>
    <col min="5" max="5" width="12.109375" customWidth="1"/>
    <col min="6" max="8" width="16.5546875" customWidth="1"/>
    <col min="9" max="9" width="15.88671875" customWidth="1"/>
  </cols>
  <sheetData>
    <row r="3" spans="1:9" ht="15.65" x14ac:dyDescent="0.3">
      <c r="B3" s="41" t="s">
        <v>29</v>
      </c>
      <c r="C3" s="41"/>
      <c r="D3" s="41"/>
      <c r="E3" s="41"/>
      <c r="F3" s="41"/>
      <c r="G3" s="41"/>
      <c r="H3" s="41"/>
      <c r="I3" s="41"/>
    </row>
    <row r="4" spans="1:9" ht="15.65" x14ac:dyDescent="0.3">
      <c r="B4" s="33"/>
      <c r="C4" s="33"/>
      <c r="D4" s="33"/>
      <c r="E4" s="33"/>
      <c r="F4" s="33"/>
      <c r="G4" s="33"/>
      <c r="H4" s="33"/>
      <c r="I4" s="33"/>
    </row>
    <row r="5" spans="1:9" ht="19.45" customHeight="1" x14ac:dyDescent="0.3">
      <c r="B5" s="42" t="s">
        <v>85</v>
      </c>
      <c r="C5" s="42"/>
      <c r="D5" s="42"/>
      <c r="E5" s="42"/>
      <c r="F5" s="42"/>
      <c r="G5" s="42"/>
      <c r="H5" s="42"/>
      <c r="I5" s="28"/>
    </row>
    <row r="6" spans="1:9" ht="60.1" x14ac:dyDescent="0.3">
      <c r="A6" s="10"/>
      <c r="B6" s="1" t="s">
        <v>7</v>
      </c>
      <c r="C6" s="1" t="s">
        <v>8</v>
      </c>
      <c r="D6" s="1" t="s">
        <v>28</v>
      </c>
      <c r="E6" s="1" t="s">
        <v>60</v>
      </c>
      <c r="F6" s="1" t="s">
        <v>5</v>
      </c>
      <c r="G6" s="1" t="s">
        <v>3</v>
      </c>
      <c r="H6" s="1" t="s">
        <v>92</v>
      </c>
      <c r="I6" s="1" t="s">
        <v>25</v>
      </c>
    </row>
    <row r="7" spans="1:9" ht="25.7" customHeight="1" x14ac:dyDescent="0.3">
      <c r="B7" s="2" t="s">
        <v>30</v>
      </c>
      <c r="C7" s="2" t="s">
        <v>31</v>
      </c>
      <c r="D7" s="16" t="s">
        <v>84</v>
      </c>
      <c r="E7" s="4">
        <v>0.12</v>
      </c>
      <c r="F7" s="16">
        <v>448</v>
      </c>
      <c r="G7" s="2">
        <v>1.38</v>
      </c>
      <c r="H7" s="6">
        <f>'Коэф. дефлятор'!K7</f>
        <v>1.7510013640800002</v>
      </c>
      <c r="I7" s="6">
        <f>E7*F7*G7*H7</f>
        <v>129.9046899994583</v>
      </c>
    </row>
    <row r="8" spans="1:9" ht="25.7" customHeight="1" x14ac:dyDescent="0.3">
      <c r="B8" s="1" t="s">
        <v>49</v>
      </c>
      <c r="C8" s="1" t="s">
        <v>44</v>
      </c>
      <c r="D8" s="2"/>
      <c r="E8" s="4">
        <f>E7</f>
        <v>0.12</v>
      </c>
      <c r="F8" s="2">
        <v>1388</v>
      </c>
      <c r="G8" s="2">
        <v>1</v>
      </c>
      <c r="H8" s="6">
        <f>H7</f>
        <v>1.7510013640800002</v>
      </c>
      <c r="I8" s="6">
        <f t="shared" ref="I8:I10" si="0">E8*F8*G8*H8</f>
        <v>291.64678720116484</v>
      </c>
    </row>
    <row r="9" spans="1:9" ht="25.7" customHeight="1" x14ac:dyDescent="0.3">
      <c r="B9" s="1" t="s">
        <v>47</v>
      </c>
      <c r="C9" s="2" t="s">
        <v>45</v>
      </c>
      <c r="D9" s="2"/>
      <c r="E9" s="4">
        <v>2</v>
      </c>
      <c r="F9" s="2">
        <v>1.3</v>
      </c>
      <c r="G9" s="2">
        <v>1</v>
      </c>
      <c r="H9" s="6">
        <f t="shared" ref="H9:H11" si="1">H8</f>
        <v>1.7510013640800002</v>
      </c>
      <c r="I9" s="6">
        <f t="shared" si="0"/>
        <v>4.552603546608001</v>
      </c>
    </row>
    <row r="10" spans="1:9" ht="25.7" customHeight="1" x14ac:dyDescent="0.3">
      <c r="B10" s="1" t="s">
        <v>48</v>
      </c>
      <c r="C10" s="2" t="s">
        <v>46</v>
      </c>
      <c r="D10" s="2"/>
      <c r="E10" s="4">
        <v>4</v>
      </c>
      <c r="F10" s="2">
        <v>2.3199999999999998</v>
      </c>
      <c r="G10" s="2">
        <v>1</v>
      </c>
      <c r="H10" s="6">
        <f t="shared" si="1"/>
        <v>1.7510013640800002</v>
      </c>
      <c r="I10" s="6">
        <f t="shared" si="0"/>
        <v>16.249292658662402</v>
      </c>
    </row>
    <row r="11" spans="1:9" x14ac:dyDescent="0.3">
      <c r="B11" s="1" t="s">
        <v>13</v>
      </c>
      <c r="C11" s="10" t="s">
        <v>26</v>
      </c>
      <c r="D11" s="2" t="s">
        <v>27</v>
      </c>
      <c r="E11" s="2">
        <f>E7</f>
        <v>0.12</v>
      </c>
      <c r="F11" s="4">
        <v>611</v>
      </c>
      <c r="G11" s="2">
        <v>1</v>
      </c>
      <c r="H11" s="6">
        <f t="shared" si="1"/>
        <v>1.7510013640800002</v>
      </c>
      <c r="I11" s="6">
        <f>E11*F11*G11*H11</f>
        <v>128.3834200143456</v>
      </c>
    </row>
    <row r="12" spans="1:9" x14ac:dyDescent="0.3">
      <c r="B12" s="36" t="s">
        <v>50</v>
      </c>
      <c r="C12" s="37"/>
      <c r="D12" s="37"/>
      <c r="E12" s="37"/>
      <c r="F12" s="37"/>
      <c r="G12" s="37"/>
      <c r="H12" s="38"/>
      <c r="I12" s="6">
        <f>SUM(I7:I11)</f>
        <v>570.73679342023911</v>
      </c>
    </row>
    <row r="13" spans="1:9" ht="15.65" x14ac:dyDescent="0.3">
      <c r="B13" s="33"/>
      <c r="C13" s="33"/>
      <c r="D13" s="33"/>
      <c r="E13" s="33"/>
      <c r="F13" s="33"/>
      <c r="G13" s="33"/>
      <c r="H13" s="33"/>
      <c r="I13" s="33"/>
    </row>
    <row r="14" spans="1:9" ht="15.65" x14ac:dyDescent="0.3">
      <c r="B14" s="15"/>
      <c r="C14" s="15"/>
      <c r="D14" s="15"/>
      <c r="E14" s="15"/>
      <c r="F14" s="15"/>
      <c r="G14" s="15"/>
      <c r="H14" s="15"/>
      <c r="I14" s="15"/>
    </row>
    <row r="15" spans="1:9" ht="19.45" customHeight="1" x14ac:dyDescent="0.3">
      <c r="B15" s="42" t="s">
        <v>94</v>
      </c>
      <c r="C15" s="42"/>
      <c r="D15" s="42"/>
      <c r="E15" s="42"/>
      <c r="F15" s="42"/>
      <c r="G15" s="42"/>
      <c r="H15" s="42"/>
      <c r="I15" s="42"/>
    </row>
    <row r="16" spans="1:9" ht="60.1" x14ac:dyDescent="0.3">
      <c r="A16" s="10"/>
      <c r="B16" s="1" t="s">
        <v>7</v>
      </c>
      <c r="C16" s="1" t="s">
        <v>8</v>
      </c>
      <c r="D16" s="1" t="s">
        <v>28</v>
      </c>
      <c r="E16" s="1" t="s">
        <v>60</v>
      </c>
      <c r="F16" s="1" t="s">
        <v>5</v>
      </c>
      <c r="G16" s="1" t="s">
        <v>3</v>
      </c>
      <c r="H16" s="1" t="s">
        <v>92</v>
      </c>
      <c r="I16" s="1" t="s">
        <v>25</v>
      </c>
    </row>
    <row r="17" spans="2:9" ht="25.7" customHeight="1" x14ac:dyDescent="0.3">
      <c r="B17" s="2" t="s">
        <v>30</v>
      </c>
      <c r="C17" s="2" t="s">
        <v>31</v>
      </c>
      <c r="D17" s="16" t="s">
        <v>84</v>
      </c>
      <c r="E17" s="4">
        <v>0.125</v>
      </c>
      <c r="F17" s="16">
        <v>448</v>
      </c>
      <c r="G17" s="2">
        <v>1.38</v>
      </c>
      <c r="H17" s="6">
        <f>'Коэф. дефлятор'!K7</f>
        <v>1.7510013640800002</v>
      </c>
      <c r="I17" s="6">
        <f>E17*F17*G17*H17</f>
        <v>135.31738541610241</v>
      </c>
    </row>
    <row r="18" spans="2:9" ht="25.7" customHeight="1" x14ac:dyDescent="0.3">
      <c r="B18" s="1" t="s">
        <v>49</v>
      </c>
      <c r="C18" s="1" t="s">
        <v>44</v>
      </c>
      <c r="D18" s="2"/>
      <c r="E18" s="4">
        <f>E17</f>
        <v>0.125</v>
      </c>
      <c r="F18" s="2">
        <v>1388</v>
      </c>
      <c r="G18" s="2">
        <v>1</v>
      </c>
      <c r="H18" s="6">
        <f>H17</f>
        <v>1.7510013640800002</v>
      </c>
      <c r="I18" s="6">
        <f t="shared" ref="I18:I20" si="2">E18*F18*G18*H18</f>
        <v>303.79873666788001</v>
      </c>
    </row>
    <row r="19" spans="2:9" ht="25.7" customHeight="1" x14ac:dyDescent="0.3">
      <c r="B19" s="1" t="s">
        <v>47</v>
      </c>
      <c r="C19" s="2" t="s">
        <v>45</v>
      </c>
      <c r="D19" s="2"/>
      <c r="E19" s="4">
        <v>8</v>
      </c>
      <c r="F19" s="2">
        <v>1.3</v>
      </c>
      <c r="G19" s="2">
        <v>1</v>
      </c>
      <c r="H19" s="6">
        <f t="shared" ref="H19:H21" si="3">H18</f>
        <v>1.7510013640800002</v>
      </c>
      <c r="I19" s="6">
        <f t="shared" si="2"/>
        <v>18.210414186432004</v>
      </c>
    </row>
    <row r="20" spans="2:9" ht="25.7" customHeight="1" x14ac:dyDescent="0.3">
      <c r="B20" s="1" t="s">
        <v>48</v>
      </c>
      <c r="C20" s="2" t="s">
        <v>46</v>
      </c>
      <c r="D20" s="2"/>
      <c r="E20" s="4">
        <v>10</v>
      </c>
      <c r="F20" s="2">
        <v>2.3199999999999998</v>
      </c>
      <c r="G20" s="2">
        <v>1</v>
      </c>
      <c r="H20" s="6">
        <f t="shared" si="3"/>
        <v>1.7510013640800002</v>
      </c>
      <c r="I20" s="6">
        <f t="shared" si="2"/>
        <v>40.623231646656002</v>
      </c>
    </row>
    <row r="21" spans="2:9" x14ac:dyDescent="0.3">
      <c r="B21" s="1" t="s">
        <v>13</v>
      </c>
      <c r="C21" s="10" t="s">
        <v>26</v>
      </c>
      <c r="D21" s="2" t="s">
        <v>27</v>
      </c>
      <c r="E21" s="2">
        <f>E17</f>
        <v>0.125</v>
      </c>
      <c r="F21" s="4">
        <v>611</v>
      </c>
      <c r="G21" s="2">
        <v>1</v>
      </c>
      <c r="H21" s="6">
        <f t="shared" si="3"/>
        <v>1.7510013640800002</v>
      </c>
      <c r="I21" s="6">
        <f>E21*F21*G21*H21</f>
        <v>133.73272918161001</v>
      </c>
    </row>
    <row r="22" spans="2:9" x14ac:dyDescent="0.3">
      <c r="B22" s="36" t="s">
        <v>50</v>
      </c>
      <c r="C22" s="37"/>
      <c r="D22" s="37"/>
      <c r="E22" s="37"/>
      <c r="F22" s="37"/>
      <c r="G22" s="37"/>
      <c r="H22" s="38"/>
      <c r="I22" s="6">
        <f>SUM(I17:I21)</f>
        <v>631.68249709868041</v>
      </c>
    </row>
    <row r="24" spans="2:9" ht="22.55" customHeight="1" x14ac:dyDescent="0.3">
      <c r="B24" s="42" t="s">
        <v>124</v>
      </c>
      <c r="C24" s="42"/>
      <c r="D24" s="42"/>
      <c r="E24" s="42"/>
      <c r="F24" s="42"/>
      <c r="G24" s="42"/>
      <c r="H24" s="42"/>
      <c r="I24" s="28"/>
    </row>
    <row r="25" spans="2:9" ht="60.1" x14ac:dyDescent="0.3">
      <c r="B25" s="1" t="s">
        <v>7</v>
      </c>
      <c r="C25" s="1" t="s">
        <v>8</v>
      </c>
      <c r="D25" s="1" t="s">
        <v>28</v>
      </c>
      <c r="E25" s="1" t="s">
        <v>60</v>
      </c>
      <c r="F25" s="1" t="s">
        <v>5</v>
      </c>
      <c r="G25" s="1" t="s">
        <v>3</v>
      </c>
      <c r="H25" s="1" t="s">
        <v>92</v>
      </c>
      <c r="I25" s="1" t="s">
        <v>25</v>
      </c>
    </row>
    <row r="26" spans="2:9" ht="25.7" customHeight="1" x14ac:dyDescent="0.3">
      <c r="B26" s="2" t="s">
        <v>30</v>
      </c>
      <c r="C26" s="2" t="s">
        <v>31</v>
      </c>
      <c r="D26" s="16" t="s">
        <v>84</v>
      </c>
      <c r="E26" s="4">
        <v>0.4</v>
      </c>
      <c r="F26" s="16">
        <v>448</v>
      </c>
      <c r="G26" s="2">
        <v>1.38</v>
      </c>
      <c r="H26" s="6">
        <f>H7</f>
        <v>1.7510013640800002</v>
      </c>
      <c r="I26" s="6">
        <f>E26*F26*G26*H26</f>
        <v>433.01563333152774</v>
      </c>
    </row>
    <row r="27" spans="2:9" ht="25.7" customHeight="1" x14ac:dyDescent="0.3">
      <c r="B27" s="1" t="s">
        <v>49</v>
      </c>
      <c r="C27" s="1" t="s">
        <v>44</v>
      </c>
      <c r="D27" s="2"/>
      <c r="E27" s="4">
        <f>E26</f>
        <v>0.4</v>
      </c>
      <c r="F27" s="2">
        <v>1388</v>
      </c>
      <c r="G27" s="2">
        <v>1</v>
      </c>
      <c r="H27" s="6">
        <f>H26</f>
        <v>1.7510013640800002</v>
      </c>
      <c r="I27" s="6">
        <f t="shared" ref="I27:I29" si="4">E27*F27*G27*H27</f>
        <v>972.15595733721614</v>
      </c>
    </row>
    <row r="28" spans="2:9" ht="25.7" customHeight="1" x14ac:dyDescent="0.3">
      <c r="B28" s="1" t="s">
        <v>47</v>
      </c>
      <c r="C28" s="2" t="s">
        <v>45</v>
      </c>
      <c r="D28" s="2"/>
      <c r="E28" s="4">
        <v>2</v>
      </c>
      <c r="F28" s="2">
        <v>1.3</v>
      </c>
      <c r="G28" s="2">
        <v>1</v>
      </c>
      <c r="H28" s="6">
        <f t="shared" ref="H28:H30" si="5">H27</f>
        <v>1.7510013640800002</v>
      </c>
      <c r="I28" s="6">
        <f t="shared" si="4"/>
        <v>4.552603546608001</v>
      </c>
    </row>
    <row r="29" spans="2:9" ht="25.7" customHeight="1" x14ac:dyDescent="0.3">
      <c r="B29" s="1" t="s">
        <v>48</v>
      </c>
      <c r="C29" s="2" t="s">
        <v>46</v>
      </c>
      <c r="D29" s="2"/>
      <c r="E29" s="4">
        <v>4</v>
      </c>
      <c r="F29" s="2">
        <v>2.3199999999999998</v>
      </c>
      <c r="G29" s="2">
        <v>1</v>
      </c>
      <c r="H29" s="6">
        <f t="shared" si="5"/>
        <v>1.7510013640800002</v>
      </c>
      <c r="I29" s="6">
        <f t="shared" si="4"/>
        <v>16.249292658662402</v>
      </c>
    </row>
    <row r="30" spans="2:9" x14ac:dyDescent="0.3">
      <c r="B30" s="1" t="s">
        <v>13</v>
      </c>
      <c r="C30" s="10" t="s">
        <v>26</v>
      </c>
      <c r="D30" s="2" t="s">
        <v>27</v>
      </c>
      <c r="E30" s="2">
        <f>E26</f>
        <v>0.4</v>
      </c>
      <c r="F30" s="4">
        <v>611</v>
      </c>
      <c r="G30" s="2">
        <v>1</v>
      </c>
      <c r="H30" s="6">
        <f t="shared" si="5"/>
        <v>1.7510013640800002</v>
      </c>
      <c r="I30" s="6">
        <f>E30*F30*G30*H30</f>
        <v>427.94473338115205</v>
      </c>
    </row>
    <row r="31" spans="2:9" x14ac:dyDescent="0.3">
      <c r="B31" s="36" t="s">
        <v>50</v>
      </c>
      <c r="C31" s="37"/>
      <c r="D31" s="37"/>
      <c r="E31" s="37"/>
      <c r="F31" s="37"/>
      <c r="G31" s="37"/>
      <c r="H31" s="38"/>
      <c r="I31" s="6">
        <f>SUM(I26:I30)</f>
        <v>1853.9182202551663</v>
      </c>
    </row>
    <row r="32" spans="2:9" x14ac:dyDescent="0.3">
      <c r="B32" s="17"/>
      <c r="C32" s="17"/>
      <c r="D32" s="17"/>
      <c r="E32" s="17"/>
      <c r="F32" s="17"/>
      <c r="G32" s="17"/>
      <c r="H32" s="17"/>
      <c r="I32" s="18"/>
    </row>
    <row r="33" spans="2:9" ht="21.95" hidden="1" customHeight="1" outlineLevel="1" x14ac:dyDescent="0.3">
      <c r="B33" s="42"/>
      <c r="C33" s="42"/>
      <c r="D33" s="42"/>
      <c r="E33" s="42"/>
      <c r="F33" s="42"/>
      <c r="G33" s="42"/>
      <c r="H33" s="42"/>
      <c r="I33" s="42"/>
    </row>
    <row r="34" spans="2:9" ht="60.1" hidden="1" outlineLevel="1" x14ac:dyDescent="0.3">
      <c r="B34" s="1" t="s">
        <v>7</v>
      </c>
      <c r="C34" s="1" t="s">
        <v>8</v>
      </c>
      <c r="D34" s="1" t="s">
        <v>28</v>
      </c>
      <c r="E34" s="1" t="s">
        <v>60</v>
      </c>
      <c r="F34" s="1" t="s">
        <v>5</v>
      </c>
      <c r="G34" s="1" t="s">
        <v>3</v>
      </c>
      <c r="H34" s="1" t="str">
        <f>H16</f>
        <v>Коэффициент дефлятор 2027</v>
      </c>
      <c r="I34" s="1" t="s">
        <v>25</v>
      </c>
    </row>
    <row r="35" spans="2:9" ht="25.7" hidden="1" customHeight="1" outlineLevel="1" x14ac:dyDescent="0.3">
      <c r="B35" s="2" t="s">
        <v>30</v>
      </c>
      <c r="C35" s="2" t="s">
        <v>31</v>
      </c>
      <c r="D35" s="16" t="s">
        <v>84</v>
      </c>
      <c r="E35" s="4">
        <v>0</v>
      </c>
      <c r="F35" s="16">
        <v>448</v>
      </c>
      <c r="G35" s="2">
        <v>1.38</v>
      </c>
      <c r="H35" s="6">
        <f>H17</f>
        <v>1.7510013640800002</v>
      </c>
      <c r="I35" s="6">
        <f>E35*F35*G35*H35</f>
        <v>0</v>
      </c>
    </row>
    <row r="36" spans="2:9" ht="25.7" hidden="1" customHeight="1" outlineLevel="1" x14ac:dyDescent="0.3">
      <c r="B36" s="1" t="s">
        <v>49</v>
      </c>
      <c r="C36" s="1" t="s">
        <v>44</v>
      </c>
      <c r="D36" s="2"/>
      <c r="E36" s="4">
        <f>E35</f>
        <v>0</v>
      </c>
      <c r="F36" s="2">
        <v>1388</v>
      </c>
      <c r="G36" s="2">
        <v>1</v>
      </c>
      <c r="H36" s="6">
        <f>H35</f>
        <v>1.7510013640800002</v>
      </c>
      <c r="I36" s="6">
        <f t="shared" ref="I36:I38" si="6">E36*F36*G36*H36</f>
        <v>0</v>
      </c>
    </row>
    <row r="37" spans="2:9" ht="25.7" hidden="1" customHeight="1" outlineLevel="1" x14ac:dyDescent="0.3">
      <c r="B37" s="1" t="s">
        <v>47</v>
      </c>
      <c r="C37" s="2" t="s">
        <v>45</v>
      </c>
      <c r="D37" s="2"/>
      <c r="E37" s="4">
        <v>2</v>
      </c>
      <c r="F37" s="2">
        <v>1.3</v>
      </c>
      <c r="G37" s="2">
        <v>1</v>
      </c>
      <c r="H37" s="6">
        <f t="shared" ref="H37:H39" si="7">H36</f>
        <v>1.7510013640800002</v>
      </c>
      <c r="I37" s="6">
        <f t="shared" si="6"/>
        <v>4.552603546608001</v>
      </c>
    </row>
    <row r="38" spans="2:9" ht="25.7" hidden="1" customHeight="1" outlineLevel="1" x14ac:dyDescent="0.3">
      <c r="B38" s="1" t="s">
        <v>48</v>
      </c>
      <c r="C38" s="2" t="s">
        <v>46</v>
      </c>
      <c r="D38" s="2"/>
      <c r="E38" s="4">
        <v>4</v>
      </c>
      <c r="F38" s="2">
        <v>2.3199999999999998</v>
      </c>
      <c r="G38" s="2">
        <v>1</v>
      </c>
      <c r="H38" s="6">
        <f t="shared" si="7"/>
        <v>1.7510013640800002</v>
      </c>
      <c r="I38" s="6">
        <f t="shared" si="6"/>
        <v>16.249292658662402</v>
      </c>
    </row>
    <row r="39" spans="2:9" hidden="1" outlineLevel="1" x14ac:dyDescent="0.3">
      <c r="B39" s="1" t="s">
        <v>13</v>
      </c>
      <c r="C39" s="10" t="s">
        <v>26</v>
      </c>
      <c r="D39" s="2" t="s">
        <v>27</v>
      </c>
      <c r="E39" s="2">
        <f>E35</f>
        <v>0</v>
      </c>
      <c r="F39" s="4">
        <v>611</v>
      </c>
      <c r="G39" s="2">
        <v>1</v>
      </c>
      <c r="H39" s="6">
        <f t="shared" si="7"/>
        <v>1.7510013640800002</v>
      </c>
      <c r="I39" s="6">
        <f>E39*F39*G39*H39</f>
        <v>0</v>
      </c>
    </row>
    <row r="40" spans="2:9" hidden="1" outlineLevel="1" x14ac:dyDescent="0.3">
      <c r="B40" s="36" t="s">
        <v>50</v>
      </c>
      <c r="C40" s="37"/>
      <c r="D40" s="37"/>
      <c r="E40" s="37"/>
      <c r="F40" s="37"/>
      <c r="G40" s="37"/>
      <c r="H40" s="38"/>
      <c r="I40" s="6">
        <f>SUM(I35:I39)</f>
        <v>20.801896205270403</v>
      </c>
    </row>
    <row r="41" spans="2:9" hidden="1" outlineLevel="1" x14ac:dyDescent="0.3">
      <c r="B41" s="17"/>
      <c r="C41" s="17"/>
      <c r="D41" s="17"/>
      <c r="E41" s="17"/>
      <c r="F41" s="17"/>
      <c r="G41" s="17"/>
      <c r="H41" s="17"/>
      <c r="I41" s="18"/>
    </row>
    <row r="42" spans="2:9" ht="21.95" hidden="1" customHeight="1" outlineLevel="1" x14ac:dyDescent="0.3">
      <c r="B42" s="42"/>
      <c r="C42" s="42"/>
      <c r="D42" s="42"/>
      <c r="E42" s="42"/>
      <c r="F42" s="42"/>
      <c r="G42" s="42"/>
      <c r="H42" s="42"/>
      <c r="I42" s="42"/>
    </row>
    <row r="43" spans="2:9" ht="60.1" hidden="1" outlineLevel="1" x14ac:dyDescent="0.3">
      <c r="B43" s="1" t="s">
        <v>7</v>
      </c>
      <c r="C43" s="1" t="s">
        <v>8</v>
      </c>
      <c r="D43" s="1" t="s">
        <v>28</v>
      </c>
      <c r="E43" s="1" t="s">
        <v>60</v>
      </c>
      <c r="F43" s="1" t="s">
        <v>5</v>
      </c>
      <c r="G43" s="1" t="s">
        <v>3</v>
      </c>
      <c r="H43" s="1" t="str">
        <f>H16</f>
        <v>Коэффициент дефлятор 2027</v>
      </c>
      <c r="I43" s="1" t="s">
        <v>25</v>
      </c>
    </row>
    <row r="44" spans="2:9" ht="25.7" hidden="1" customHeight="1" outlineLevel="1" x14ac:dyDescent="0.3">
      <c r="B44" s="2" t="s">
        <v>30</v>
      </c>
      <c r="C44" s="2" t="s">
        <v>31</v>
      </c>
      <c r="D44" s="16" t="s">
        <v>84</v>
      </c>
      <c r="E44" s="4">
        <v>0</v>
      </c>
      <c r="F44" s="16">
        <v>448</v>
      </c>
      <c r="G44" s="2">
        <v>1.38</v>
      </c>
      <c r="H44" s="6">
        <f>H35</f>
        <v>1.7510013640800002</v>
      </c>
      <c r="I44" s="6">
        <f>E44*F44*G44*H44</f>
        <v>0</v>
      </c>
    </row>
    <row r="45" spans="2:9" ht="25.7" hidden="1" customHeight="1" outlineLevel="1" x14ac:dyDescent="0.3">
      <c r="B45" s="1" t="s">
        <v>49</v>
      </c>
      <c r="C45" s="1" t="s">
        <v>44</v>
      </c>
      <c r="D45" s="2"/>
      <c r="E45" s="4">
        <f>E44</f>
        <v>0</v>
      </c>
      <c r="F45" s="2">
        <v>1388</v>
      </c>
      <c r="G45" s="2">
        <v>1</v>
      </c>
      <c r="H45" s="6">
        <f>H44</f>
        <v>1.7510013640800002</v>
      </c>
      <c r="I45" s="6">
        <f t="shared" ref="I45:I47" si="8">E45*F45*G45*H45</f>
        <v>0</v>
      </c>
    </row>
    <row r="46" spans="2:9" ht="25.7" hidden="1" customHeight="1" outlineLevel="1" x14ac:dyDescent="0.3">
      <c r="B46" s="1" t="s">
        <v>47</v>
      </c>
      <c r="C46" s="2" t="s">
        <v>45</v>
      </c>
      <c r="D46" s="2"/>
      <c r="E46" s="4">
        <v>2</v>
      </c>
      <c r="F46" s="2">
        <v>1.3</v>
      </c>
      <c r="G46" s="2">
        <v>1</v>
      </c>
      <c r="H46" s="6">
        <f t="shared" ref="H46:H48" si="9">H45</f>
        <v>1.7510013640800002</v>
      </c>
      <c r="I46" s="6">
        <f t="shared" si="8"/>
        <v>4.552603546608001</v>
      </c>
    </row>
    <row r="47" spans="2:9" ht="25.7" hidden="1" customHeight="1" outlineLevel="1" x14ac:dyDescent="0.3">
      <c r="B47" s="1" t="s">
        <v>48</v>
      </c>
      <c r="C47" s="2" t="s">
        <v>46</v>
      </c>
      <c r="D47" s="2"/>
      <c r="E47" s="4">
        <v>4</v>
      </c>
      <c r="F47" s="2">
        <v>2.3199999999999998</v>
      </c>
      <c r="G47" s="2">
        <v>1</v>
      </c>
      <c r="H47" s="6">
        <f t="shared" si="9"/>
        <v>1.7510013640800002</v>
      </c>
      <c r="I47" s="6">
        <f t="shared" si="8"/>
        <v>16.249292658662402</v>
      </c>
    </row>
    <row r="48" spans="2:9" hidden="1" outlineLevel="1" x14ac:dyDescent="0.3">
      <c r="B48" s="1" t="s">
        <v>13</v>
      </c>
      <c r="C48" s="10" t="s">
        <v>26</v>
      </c>
      <c r="D48" s="2" t="s">
        <v>27</v>
      </c>
      <c r="E48" s="2">
        <f>E44</f>
        <v>0</v>
      </c>
      <c r="F48" s="4">
        <v>611</v>
      </c>
      <c r="G48" s="2">
        <v>1</v>
      </c>
      <c r="H48" s="6">
        <f t="shared" si="9"/>
        <v>1.7510013640800002</v>
      </c>
      <c r="I48" s="6">
        <f>E48*F48*G48*H48</f>
        <v>0</v>
      </c>
    </row>
    <row r="49" spans="2:9" hidden="1" outlineLevel="1" x14ac:dyDescent="0.3">
      <c r="B49" s="36" t="s">
        <v>50</v>
      </c>
      <c r="C49" s="37"/>
      <c r="D49" s="37"/>
      <c r="E49" s="37"/>
      <c r="F49" s="37"/>
      <c r="G49" s="37"/>
      <c r="H49" s="38"/>
      <c r="I49" s="6">
        <f>SUM(I44:I48)</f>
        <v>20.801896205270403</v>
      </c>
    </row>
    <row r="50" spans="2:9" hidden="1" outlineLevel="1" x14ac:dyDescent="0.3"/>
    <row r="51" spans="2:9" ht="21.95" hidden="1" customHeight="1" outlineLevel="1" x14ac:dyDescent="0.3">
      <c r="B51" s="42"/>
      <c r="C51" s="42"/>
      <c r="D51" s="42"/>
      <c r="E51" s="42"/>
      <c r="F51" s="42"/>
      <c r="G51" s="42"/>
      <c r="H51" s="42"/>
      <c r="I51" s="42"/>
    </row>
    <row r="52" spans="2:9" ht="60.1" hidden="1" outlineLevel="1" x14ac:dyDescent="0.3">
      <c r="B52" s="1" t="s">
        <v>7</v>
      </c>
      <c r="C52" s="1" t="s">
        <v>8</v>
      </c>
      <c r="D52" s="1" t="s">
        <v>28</v>
      </c>
      <c r="E52" s="1" t="s">
        <v>60</v>
      </c>
      <c r="F52" s="1" t="s">
        <v>5</v>
      </c>
      <c r="G52" s="1" t="s">
        <v>3</v>
      </c>
      <c r="H52" s="1" t="str">
        <f>H16</f>
        <v>Коэффициент дефлятор 2027</v>
      </c>
      <c r="I52" s="1" t="s">
        <v>25</v>
      </c>
    </row>
    <row r="53" spans="2:9" ht="25.7" hidden="1" customHeight="1" outlineLevel="1" x14ac:dyDescent="0.3">
      <c r="B53" s="2" t="s">
        <v>30</v>
      </c>
      <c r="C53" s="2" t="s">
        <v>31</v>
      </c>
      <c r="D53" s="16" t="s">
        <v>84</v>
      </c>
      <c r="E53" s="4">
        <v>0</v>
      </c>
      <c r="F53" s="16">
        <v>448</v>
      </c>
      <c r="G53" s="2">
        <v>1.38</v>
      </c>
      <c r="H53" s="6">
        <f>H45</f>
        <v>1.7510013640800002</v>
      </c>
      <c r="I53" s="6">
        <f>E53*F53*G53*H53</f>
        <v>0</v>
      </c>
    </row>
    <row r="54" spans="2:9" ht="25.7" hidden="1" customHeight="1" outlineLevel="1" x14ac:dyDescent="0.3">
      <c r="B54" s="1" t="s">
        <v>49</v>
      </c>
      <c r="C54" s="1" t="s">
        <v>44</v>
      </c>
      <c r="D54" s="2"/>
      <c r="E54" s="4">
        <f>E53</f>
        <v>0</v>
      </c>
      <c r="F54" s="2">
        <v>1388</v>
      </c>
      <c r="G54" s="2">
        <v>1</v>
      </c>
      <c r="H54" s="6">
        <f>H53</f>
        <v>1.7510013640800002</v>
      </c>
      <c r="I54" s="6">
        <f t="shared" ref="I54:I56" si="10">E54*F54*G54*H54</f>
        <v>0</v>
      </c>
    </row>
    <row r="55" spans="2:9" ht="25.7" hidden="1" customHeight="1" outlineLevel="1" x14ac:dyDescent="0.3">
      <c r="B55" s="1" t="s">
        <v>47</v>
      </c>
      <c r="C55" s="2" t="s">
        <v>45</v>
      </c>
      <c r="D55" s="2"/>
      <c r="E55" s="4">
        <v>2</v>
      </c>
      <c r="F55" s="2">
        <v>1.3</v>
      </c>
      <c r="G55" s="2">
        <v>1</v>
      </c>
      <c r="H55" s="6">
        <f t="shared" ref="H55:H57" si="11">H54</f>
        <v>1.7510013640800002</v>
      </c>
      <c r="I55" s="6">
        <f t="shared" si="10"/>
        <v>4.552603546608001</v>
      </c>
    </row>
    <row r="56" spans="2:9" ht="25.7" hidden="1" customHeight="1" outlineLevel="1" x14ac:dyDescent="0.3">
      <c r="B56" s="1" t="s">
        <v>48</v>
      </c>
      <c r="C56" s="2" t="s">
        <v>46</v>
      </c>
      <c r="D56" s="2"/>
      <c r="E56" s="4">
        <v>4</v>
      </c>
      <c r="F56" s="2">
        <v>2.3199999999999998</v>
      </c>
      <c r="G56" s="2">
        <v>1</v>
      </c>
      <c r="H56" s="6">
        <f t="shared" si="11"/>
        <v>1.7510013640800002</v>
      </c>
      <c r="I56" s="6">
        <f t="shared" si="10"/>
        <v>16.249292658662402</v>
      </c>
    </row>
    <row r="57" spans="2:9" hidden="1" outlineLevel="1" x14ac:dyDescent="0.3">
      <c r="B57" s="1" t="s">
        <v>13</v>
      </c>
      <c r="C57" s="10" t="s">
        <v>26</v>
      </c>
      <c r="D57" s="2" t="s">
        <v>27</v>
      </c>
      <c r="E57" s="2">
        <f>E53</f>
        <v>0</v>
      </c>
      <c r="F57" s="4">
        <v>611</v>
      </c>
      <c r="G57" s="2">
        <v>1</v>
      </c>
      <c r="H57" s="6">
        <f t="shared" si="11"/>
        <v>1.7510013640800002</v>
      </c>
      <c r="I57" s="6">
        <f>E57*F57*G57*H57</f>
        <v>0</v>
      </c>
    </row>
    <row r="58" spans="2:9" hidden="1" outlineLevel="1" x14ac:dyDescent="0.3">
      <c r="B58" s="36" t="s">
        <v>50</v>
      </c>
      <c r="C58" s="37"/>
      <c r="D58" s="37"/>
      <c r="E58" s="37"/>
      <c r="F58" s="37"/>
      <c r="G58" s="37"/>
      <c r="H58" s="38"/>
      <c r="I58" s="6">
        <f>SUM(I53:I57)</f>
        <v>20.801896205270403</v>
      </c>
    </row>
    <row r="59" spans="2:9" hidden="1" outlineLevel="1" x14ac:dyDescent="0.3"/>
    <row r="60" spans="2:9" collapsed="1" x14ac:dyDescent="0.3">
      <c r="I60" s="10"/>
    </row>
  </sheetData>
  <mergeCells count="13">
    <mergeCell ref="B40:H40"/>
    <mergeCell ref="B42:I42"/>
    <mergeCell ref="B49:H49"/>
    <mergeCell ref="B51:I51"/>
    <mergeCell ref="B58:H58"/>
    <mergeCell ref="B33:I33"/>
    <mergeCell ref="B3:I3"/>
    <mergeCell ref="B15:I15"/>
    <mergeCell ref="B22:H22"/>
    <mergeCell ref="B31:H31"/>
    <mergeCell ref="B5:H5"/>
    <mergeCell ref="B12:H12"/>
    <mergeCell ref="B24:H24"/>
  </mergeCells>
  <pageMargins left="0.7" right="0.7" top="0.75" bottom="0.75" header="0.3" footer="0.3"/>
  <pageSetup paperSize="9" scale="5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68"/>
  <sheetViews>
    <sheetView zoomScale="90" zoomScaleNormal="90" workbookViewId="0">
      <selection activeCell="D20" sqref="D20"/>
    </sheetView>
  </sheetViews>
  <sheetFormatPr defaultRowHeight="15.05" outlineLevelRow="1" x14ac:dyDescent="0.3"/>
  <cols>
    <col min="1" max="1" width="3.33203125" customWidth="1"/>
    <col min="2" max="2" width="30.88671875" customWidth="1"/>
    <col min="3" max="3" width="19.88671875" customWidth="1"/>
    <col min="4" max="4" width="16.5546875" customWidth="1"/>
    <col min="5" max="5" width="12.109375" customWidth="1"/>
    <col min="6" max="8" width="16.5546875" customWidth="1"/>
    <col min="9" max="9" width="15.88671875" customWidth="1"/>
  </cols>
  <sheetData>
    <row r="3" spans="2:9" ht="15.65" x14ac:dyDescent="0.3">
      <c r="B3" s="41" t="s">
        <v>29</v>
      </c>
      <c r="C3" s="41"/>
      <c r="D3" s="41"/>
      <c r="E3" s="41"/>
      <c r="F3" s="41"/>
      <c r="G3" s="41"/>
      <c r="H3" s="41"/>
      <c r="I3" s="41"/>
    </row>
    <row r="4" spans="2:9" ht="15.65" x14ac:dyDescent="0.3">
      <c r="B4" s="19"/>
      <c r="C4" s="19"/>
      <c r="D4" s="19"/>
      <c r="E4" s="19"/>
      <c r="F4" s="19"/>
      <c r="G4" s="19"/>
      <c r="H4" s="19"/>
      <c r="I4" s="19"/>
    </row>
    <row r="5" spans="2:9" ht="21.95" customHeight="1" x14ac:dyDescent="0.3">
      <c r="B5" s="42" t="s">
        <v>88</v>
      </c>
      <c r="C5" s="42"/>
      <c r="D5" s="42"/>
      <c r="E5" s="42"/>
      <c r="F5" s="42"/>
      <c r="G5" s="42"/>
      <c r="H5" s="42"/>
      <c r="I5" s="42"/>
    </row>
    <row r="6" spans="2:9" ht="60.1" x14ac:dyDescent="0.3">
      <c r="B6" s="1" t="s">
        <v>7</v>
      </c>
      <c r="C6" s="1" t="s">
        <v>8</v>
      </c>
      <c r="D6" s="1" t="s">
        <v>28</v>
      </c>
      <c r="E6" s="1" t="s">
        <v>60</v>
      </c>
      <c r="F6" s="1" t="s">
        <v>5</v>
      </c>
      <c r="G6" s="1" t="s">
        <v>3</v>
      </c>
      <c r="H6" s="1" t="s">
        <v>100</v>
      </c>
      <c r="I6" s="1" t="s">
        <v>25</v>
      </c>
    </row>
    <row r="7" spans="2:9" ht="25.7" customHeight="1" x14ac:dyDescent="0.3">
      <c r="B7" s="2" t="s">
        <v>30</v>
      </c>
      <c r="C7" s="2" t="s">
        <v>31</v>
      </c>
      <c r="D7" s="16" t="s">
        <v>84</v>
      </c>
      <c r="E7" s="4">
        <v>0.34</v>
      </c>
      <c r="F7" s="16">
        <v>448</v>
      </c>
      <c r="G7" s="2">
        <v>1.38</v>
      </c>
      <c r="H7" s="6">
        <f>'Коэф. дефлятор'!L7</f>
        <v>1.8315474268276803</v>
      </c>
      <c r="I7" s="6">
        <f>E7*F7*G7*H7</f>
        <v>384.99419959506133</v>
      </c>
    </row>
    <row r="8" spans="2:9" ht="25.7" customHeight="1" x14ac:dyDescent="0.3">
      <c r="B8" s="1" t="s">
        <v>49</v>
      </c>
      <c r="C8" s="1" t="s">
        <v>44</v>
      </c>
      <c r="D8" s="2"/>
      <c r="E8" s="4">
        <f>E7</f>
        <v>0.34</v>
      </c>
      <c r="F8" s="2">
        <v>1388</v>
      </c>
      <c r="G8" s="2">
        <v>1</v>
      </c>
      <c r="H8" s="6">
        <f>H7</f>
        <v>1.8315474268276803</v>
      </c>
      <c r="I8" s="6">
        <f t="shared" ref="I8:I10" si="0">E8*F8*G8*H8</f>
        <v>864.34386166851891</v>
      </c>
    </row>
    <row r="9" spans="2:9" ht="25.7" customHeight="1" x14ac:dyDescent="0.3">
      <c r="B9" s="1" t="s">
        <v>47</v>
      </c>
      <c r="C9" s="2" t="s">
        <v>45</v>
      </c>
      <c r="D9" s="2"/>
      <c r="E9" s="4">
        <v>2</v>
      </c>
      <c r="F9" s="2">
        <v>1.3</v>
      </c>
      <c r="G9" s="2">
        <v>1</v>
      </c>
      <c r="H9" s="6">
        <f t="shared" ref="H9:H11" si="1">H8</f>
        <v>1.8315474268276803</v>
      </c>
      <c r="I9" s="6">
        <f t="shared" si="0"/>
        <v>4.7620233097519691</v>
      </c>
    </row>
    <row r="10" spans="2:9" ht="25.7" customHeight="1" x14ac:dyDescent="0.3">
      <c r="B10" s="1" t="s">
        <v>48</v>
      </c>
      <c r="C10" s="2" t="s">
        <v>46</v>
      </c>
      <c r="D10" s="2"/>
      <c r="E10" s="4">
        <v>4</v>
      </c>
      <c r="F10" s="2">
        <v>2.3199999999999998</v>
      </c>
      <c r="G10" s="2">
        <v>1</v>
      </c>
      <c r="H10" s="6">
        <f t="shared" si="1"/>
        <v>1.8315474268276803</v>
      </c>
      <c r="I10" s="6">
        <f t="shared" si="0"/>
        <v>16.996760120960872</v>
      </c>
    </row>
    <row r="11" spans="2:9" x14ac:dyDescent="0.3">
      <c r="B11" s="1" t="s">
        <v>13</v>
      </c>
      <c r="C11" s="10" t="s">
        <v>26</v>
      </c>
      <c r="D11" s="2" t="s">
        <v>27</v>
      </c>
      <c r="E11" s="2">
        <f>E7</f>
        <v>0.34</v>
      </c>
      <c r="F11" s="4">
        <v>611</v>
      </c>
      <c r="G11" s="2">
        <v>1</v>
      </c>
      <c r="H11" s="6">
        <f t="shared" si="1"/>
        <v>1.8315474268276803</v>
      </c>
      <c r="I11" s="6">
        <f>E11*F11*G11*H11</f>
        <v>380.48566244918231</v>
      </c>
    </row>
    <row r="12" spans="2:9" x14ac:dyDescent="0.3">
      <c r="B12" s="36" t="s">
        <v>50</v>
      </c>
      <c r="C12" s="37"/>
      <c r="D12" s="37"/>
      <c r="E12" s="37"/>
      <c r="F12" s="37"/>
      <c r="G12" s="37"/>
      <c r="H12" s="38"/>
      <c r="I12" s="6">
        <f>SUM(I7:I11)</f>
        <v>1651.5825071434756</v>
      </c>
    </row>
    <row r="14" spans="2:9" ht="21.95" customHeight="1" x14ac:dyDescent="0.3">
      <c r="B14" s="42" t="s">
        <v>89</v>
      </c>
      <c r="C14" s="42"/>
      <c r="D14" s="42"/>
      <c r="E14" s="42"/>
      <c r="F14" s="42"/>
      <c r="G14" s="42"/>
      <c r="H14" s="42"/>
      <c r="I14" s="42"/>
    </row>
    <row r="15" spans="2:9" ht="60.1" x14ac:dyDescent="0.3">
      <c r="B15" s="1" t="s">
        <v>7</v>
      </c>
      <c r="C15" s="1" t="s">
        <v>8</v>
      </c>
      <c r="D15" s="1" t="s">
        <v>28</v>
      </c>
      <c r="E15" s="1" t="s">
        <v>60</v>
      </c>
      <c r="F15" s="1" t="s">
        <v>5</v>
      </c>
      <c r="G15" s="1" t="s">
        <v>3</v>
      </c>
      <c r="H15" s="1" t="s">
        <v>100</v>
      </c>
      <c r="I15" s="1" t="s">
        <v>25</v>
      </c>
    </row>
    <row r="16" spans="2:9" ht="25.7" customHeight="1" x14ac:dyDescent="0.3">
      <c r="B16" s="2" t="s">
        <v>30</v>
      </c>
      <c r="C16" s="2" t="s">
        <v>31</v>
      </c>
      <c r="D16" s="16" t="s">
        <v>84</v>
      </c>
      <c r="E16" s="4">
        <v>0.34</v>
      </c>
      <c r="F16" s="16">
        <v>448</v>
      </c>
      <c r="G16" s="2">
        <v>1.38</v>
      </c>
      <c r="H16" s="6">
        <f>H8</f>
        <v>1.8315474268276803</v>
      </c>
      <c r="I16" s="6">
        <f>E16*F16*G16*H16</f>
        <v>384.99419959506133</v>
      </c>
    </row>
    <row r="17" spans="1:9" ht="25.7" customHeight="1" x14ac:dyDescent="0.3">
      <c r="B17" s="1" t="s">
        <v>49</v>
      </c>
      <c r="C17" s="1" t="s">
        <v>44</v>
      </c>
      <c r="D17" s="2"/>
      <c r="E17" s="4">
        <f>E16</f>
        <v>0.34</v>
      </c>
      <c r="F17" s="2">
        <v>1388</v>
      </c>
      <c r="G17" s="2">
        <v>1</v>
      </c>
      <c r="H17" s="6">
        <f>H16</f>
        <v>1.8315474268276803</v>
      </c>
      <c r="I17" s="6">
        <f t="shared" ref="I17:I19" si="2">E17*F17*G17*H17</f>
        <v>864.34386166851891</v>
      </c>
    </row>
    <row r="18" spans="1:9" ht="25.7" customHeight="1" x14ac:dyDescent="0.3">
      <c r="B18" s="1" t="s">
        <v>47</v>
      </c>
      <c r="C18" s="2" t="s">
        <v>45</v>
      </c>
      <c r="D18" s="2"/>
      <c r="E18" s="4">
        <v>2</v>
      </c>
      <c r="F18" s="2">
        <v>1.3</v>
      </c>
      <c r="G18" s="2">
        <v>1</v>
      </c>
      <c r="H18" s="6">
        <f t="shared" ref="H18:H20" si="3">H17</f>
        <v>1.8315474268276803</v>
      </c>
      <c r="I18" s="6">
        <f t="shared" si="2"/>
        <v>4.7620233097519691</v>
      </c>
    </row>
    <row r="19" spans="1:9" ht="25.7" customHeight="1" x14ac:dyDescent="0.3">
      <c r="B19" s="1" t="s">
        <v>48</v>
      </c>
      <c r="C19" s="2" t="s">
        <v>46</v>
      </c>
      <c r="D19" s="2"/>
      <c r="E19" s="4">
        <v>4</v>
      </c>
      <c r="F19" s="2">
        <v>2.3199999999999998</v>
      </c>
      <c r="G19" s="2">
        <v>1</v>
      </c>
      <c r="H19" s="6">
        <f t="shared" si="3"/>
        <v>1.8315474268276803</v>
      </c>
      <c r="I19" s="6">
        <f t="shared" si="2"/>
        <v>16.996760120960872</v>
      </c>
    </row>
    <row r="20" spans="1:9" x14ac:dyDescent="0.3">
      <c r="B20" s="1" t="s">
        <v>13</v>
      </c>
      <c r="C20" s="10" t="s">
        <v>26</v>
      </c>
      <c r="D20" s="2" t="s">
        <v>27</v>
      </c>
      <c r="E20" s="2">
        <f>E16</f>
        <v>0.34</v>
      </c>
      <c r="F20" s="4">
        <v>611</v>
      </c>
      <c r="G20" s="2">
        <v>1</v>
      </c>
      <c r="H20" s="6">
        <f t="shared" si="3"/>
        <v>1.8315474268276803</v>
      </c>
      <c r="I20" s="6">
        <f>E20*F20*G20*H20</f>
        <v>380.48566244918231</v>
      </c>
    </row>
    <row r="21" spans="1:9" x14ac:dyDescent="0.3">
      <c r="B21" s="36" t="s">
        <v>50</v>
      </c>
      <c r="C21" s="37"/>
      <c r="D21" s="37"/>
      <c r="E21" s="37"/>
      <c r="F21" s="37"/>
      <c r="G21" s="37"/>
      <c r="H21" s="38"/>
      <c r="I21" s="6">
        <f>SUM(I16:I20)</f>
        <v>1651.5825071434756</v>
      </c>
    </row>
    <row r="22" spans="1:9" ht="15.65" x14ac:dyDescent="0.3">
      <c r="B22" s="32"/>
      <c r="C22" s="32"/>
      <c r="D22" s="32"/>
      <c r="E22" s="32"/>
      <c r="F22" s="32"/>
      <c r="G22" s="32"/>
      <c r="H22" s="32"/>
      <c r="I22" s="32"/>
    </row>
    <row r="23" spans="1:9" ht="19.45" customHeight="1" x14ac:dyDescent="0.3">
      <c r="B23" s="42" t="s">
        <v>98</v>
      </c>
      <c r="C23" s="42"/>
      <c r="D23" s="42"/>
      <c r="E23" s="42"/>
      <c r="F23" s="42"/>
      <c r="G23" s="42"/>
      <c r="H23" s="42"/>
      <c r="I23" s="42"/>
    </row>
    <row r="24" spans="1:9" ht="60.1" x14ac:dyDescent="0.3">
      <c r="A24" s="10"/>
      <c r="B24" s="1" t="s">
        <v>7</v>
      </c>
      <c r="C24" s="1" t="s">
        <v>8</v>
      </c>
      <c r="D24" s="1" t="s">
        <v>28</v>
      </c>
      <c r="E24" s="1" t="s">
        <v>60</v>
      </c>
      <c r="F24" s="1" t="s">
        <v>5</v>
      </c>
      <c r="G24" s="1" t="s">
        <v>3</v>
      </c>
      <c r="H24" s="1" t="s">
        <v>100</v>
      </c>
      <c r="I24" s="1" t="s">
        <v>25</v>
      </c>
    </row>
    <row r="25" spans="1:9" ht="25.7" customHeight="1" x14ac:dyDescent="0.3">
      <c r="B25" s="2" t="s">
        <v>30</v>
      </c>
      <c r="C25" s="2" t="s">
        <v>31</v>
      </c>
      <c r="D25" s="16" t="s">
        <v>84</v>
      </c>
      <c r="E25" s="4">
        <v>0.15</v>
      </c>
      <c r="F25" s="16">
        <v>448</v>
      </c>
      <c r="G25" s="2">
        <v>1.38</v>
      </c>
      <c r="H25" s="6">
        <f>'Коэф. дефлятор'!L7</f>
        <v>1.8315474268276803</v>
      </c>
      <c r="I25" s="6">
        <f>E25*F25*G25*H25</f>
        <v>169.85038217429175</v>
      </c>
    </row>
    <row r="26" spans="1:9" ht="25.7" customHeight="1" x14ac:dyDescent="0.3">
      <c r="B26" s="1" t="s">
        <v>49</v>
      </c>
      <c r="C26" s="1" t="s">
        <v>44</v>
      </c>
      <c r="D26" s="2"/>
      <c r="E26" s="4">
        <f>E25</f>
        <v>0.15</v>
      </c>
      <c r="F26" s="2">
        <v>1388</v>
      </c>
      <c r="G26" s="2">
        <v>1</v>
      </c>
      <c r="H26" s="6">
        <f>H25</f>
        <v>1.8315474268276803</v>
      </c>
      <c r="I26" s="6">
        <f t="shared" ref="I26:I28" si="4">E26*F26*G26*H26</f>
        <v>381.32817426552305</v>
      </c>
    </row>
    <row r="27" spans="1:9" ht="25.7" customHeight="1" x14ac:dyDescent="0.3">
      <c r="B27" s="1" t="s">
        <v>47</v>
      </c>
      <c r="C27" s="2" t="s">
        <v>45</v>
      </c>
      <c r="D27" s="2"/>
      <c r="E27" s="4">
        <v>8</v>
      </c>
      <c r="F27" s="2">
        <v>1.3</v>
      </c>
      <c r="G27" s="2">
        <v>1</v>
      </c>
      <c r="H27" s="6">
        <f t="shared" ref="H27:H29" si="5">H26</f>
        <v>1.8315474268276803</v>
      </c>
      <c r="I27" s="6">
        <f t="shared" si="4"/>
        <v>19.048093239007876</v>
      </c>
    </row>
    <row r="28" spans="1:9" ht="25.7" customHeight="1" x14ac:dyDescent="0.3">
      <c r="B28" s="1" t="s">
        <v>48</v>
      </c>
      <c r="C28" s="2" t="s">
        <v>46</v>
      </c>
      <c r="D28" s="2"/>
      <c r="E28" s="4">
        <v>10</v>
      </c>
      <c r="F28" s="2">
        <v>2.3199999999999998</v>
      </c>
      <c r="G28" s="2">
        <v>1</v>
      </c>
      <c r="H28" s="6">
        <f t="shared" si="5"/>
        <v>1.8315474268276803</v>
      </c>
      <c r="I28" s="6">
        <f t="shared" si="4"/>
        <v>42.491900302402186</v>
      </c>
    </row>
    <row r="29" spans="1:9" x14ac:dyDescent="0.3">
      <c r="B29" s="1" t="s">
        <v>13</v>
      </c>
      <c r="C29" s="10" t="s">
        <v>26</v>
      </c>
      <c r="D29" s="2" t="s">
        <v>27</v>
      </c>
      <c r="E29" s="2">
        <f>E25</f>
        <v>0.15</v>
      </c>
      <c r="F29" s="4">
        <v>611</v>
      </c>
      <c r="G29" s="2">
        <v>1</v>
      </c>
      <c r="H29" s="6">
        <f t="shared" si="5"/>
        <v>1.8315474268276803</v>
      </c>
      <c r="I29" s="6">
        <f>E29*F29*G29*H29</f>
        <v>167.86132166875689</v>
      </c>
    </row>
    <row r="30" spans="1:9" x14ac:dyDescent="0.3">
      <c r="B30" s="36" t="s">
        <v>50</v>
      </c>
      <c r="C30" s="37"/>
      <c r="D30" s="37"/>
      <c r="E30" s="37"/>
      <c r="F30" s="37"/>
      <c r="G30" s="37"/>
      <c r="H30" s="38"/>
      <c r="I30" s="6">
        <f>SUM(I25:I29)</f>
        <v>780.57987164998178</v>
      </c>
    </row>
    <row r="32" spans="1:9" ht="22.55" customHeight="1" x14ac:dyDescent="0.3">
      <c r="B32" s="42" t="s">
        <v>99</v>
      </c>
      <c r="C32" s="42"/>
      <c r="D32" s="42"/>
      <c r="E32" s="42"/>
      <c r="F32" s="42"/>
      <c r="G32" s="42"/>
      <c r="H32" s="42"/>
      <c r="I32" s="42"/>
    </row>
    <row r="33" spans="2:9" ht="60.1" x14ac:dyDescent="0.3">
      <c r="B33" s="1" t="s">
        <v>7</v>
      </c>
      <c r="C33" s="1" t="s">
        <v>8</v>
      </c>
      <c r="D33" s="1" t="s">
        <v>28</v>
      </c>
      <c r="E33" s="1" t="s">
        <v>60</v>
      </c>
      <c r="F33" s="1" t="s">
        <v>5</v>
      </c>
      <c r="G33" s="1" t="s">
        <v>3</v>
      </c>
      <c r="H33" s="22" t="str">
        <f>H24</f>
        <v>Коэффициент дефлятор 2028</v>
      </c>
      <c r="I33" s="1" t="s">
        <v>25</v>
      </c>
    </row>
    <row r="34" spans="2:9" ht="25.7" customHeight="1" x14ac:dyDescent="0.3">
      <c r="B34" s="2" t="s">
        <v>30</v>
      </c>
      <c r="C34" s="2" t="s">
        <v>31</v>
      </c>
      <c r="D34" s="16" t="s">
        <v>84</v>
      </c>
      <c r="E34" s="4">
        <v>0.15</v>
      </c>
      <c r="F34" s="16">
        <v>448</v>
      </c>
      <c r="G34" s="2">
        <v>1.38</v>
      </c>
      <c r="H34" s="6">
        <f>H25</f>
        <v>1.8315474268276803</v>
      </c>
      <c r="I34" s="6">
        <f>E34*F34*G34*H34</f>
        <v>169.85038217429175</v>
      </c>
    </row>
    <row r="35" spans="2:9" ht="25.7" customHeight="1" x14ac:dyDescent="0.3">
      <c r="B35" s="1" t="s">
        <v>49</v>
      </c>
      <c r="C35" s="1" t="s">
        <v>44</v>
      </c>
      <c r="D35" s="2"/>
      <c r="E35" s="4">
        <f>E34</f>
        <v>0.15</v>
      </c>
      <c r="F35" s="2">
        <v>1388</v>
      </c>
      <c r="G35" s="2">
        <v>1</v>
      </c>
      <c r="H35" s="6">
        <f>H34</f>
        <v>1.8315474268276803</v>
      </c>
      <c r="I35" s="6">
        <f t="shared" ref="I35:I37" si="6">E35*F35*G35*H35</f>
        <v>381.32817426552305</v>
      </c>
    </row>
    <row r="36" spans="2:9" ht="25.7" customHeight="1" x14ac:dyDescent="0.3">
      <c r="B36" s="1" t="s">
        <v>47</v>
      </c>
      <c r="C36" s="2" t="s">
        <v>45</v>
      </c>
      <c r="D36" s="2"/>
      <c r="E36" s="4">
        <v>8</v>
      </c>
      <c r="F36" s="2">
        <v>1.3</v>
      </c>
      <c r="G36" s="2">
        <v>1</v>
      </c>
      <c r="H36" s="6">
        <f t="shared" ref="H36:H38" si="7">H35</f>
        <v>1.8315474268276803</v>
      </c>
      <c r="I36" s="6">
        <f t="shared" si="6"/>
        <v>19.048093239007876</v>
      </c>
    </row>
    <row r="37" spans="2:9" ht="25.7" customHeight="1" x14ac:dyDescent="0.3">
      <c r="B37" s="1" t="s">
        <v>48</v>
      </c>
      <c r="C37" s="2" t="s">
        <v>46</v>
      </c>
      <c r="D37" s="2"/>
      <c r="E37" s="4">
        <v>10</v>
      </c>
      <c r="F37" s="2">
        <v>2.3199999999999998</v>
      </c>
      <c r="G37" s="2">
        <v>1</v>
      </c>
      <c r="H37" s="6">
        <f t="shared" si="7"/>
        <v>1.8315474268276803</v>
      </c>
      <c r="I37" s="6">
        <f t="shared" si="6"/>
        <v>42.491900302402186</v>
      </c>
    </row>
    <row r="38" spans="2:9" x14ac:dyDescent="0.3">
      <c r="B38" s="1" t="s">
        <v>13</v>
      </c>
      <c r="C38" s="10" t="s">
        <v>26</v>
      </c>
      <c r="D38" s="2" t="s">
        <v>27</v>
      </c>
      <c r="E38" s="2">
        <f>E34</f>
        <v>0.15</v>
      </c>
      <c r="F38" s="4">
        <v>611</v>
      </c>
      <c r="G38" s="2">
        <v>1</v>
      </c>
      <c r="H38" s="6">
        <f t="shared" si="7"/>
        <v>1.8315474268276803</v>
      </c>
      <c r="I38" s="6">
        <f>E38*F38*G38*H38</f>
        <v>167.86132166875689</v>
      </c>
    </row>
    <row r="39" spans="2:9" x14ac:dyDescent="0.3">
      <c r="B39" s="36" t="s">
        <v>50</v>
      </c>
      <c r="C39" s="37"/>
      <c r="D39" s="37"/>
      <c r="E39" s="37"/>
      <c r="F39" s="37"/>
      <c r="G39" s="37"/>
      <c r="H39" s="38"/>
      <c r="I39" s="6">
        <f>SUM(I34:I38)</f>
        <v>780.57987164998178</v>
      </c>
    </row>
    <row r="40" spans="2:9" x14ac:dyDescent="0.3">
      <c r="B40" s="17"/>
      <c r="C40" s="17"/>
      <c r="D40" s="17"/>
      <c r="E40" s="17"/>
      <c r="F40" s="17"/>
      <c r="G40" s="17"/>
      <c r="H40" s="17"/>
      <c r="I40" s="18"/>
    </row>
    <row r="41" spans="2:9" ht="21.95" hidden="1" customHeight="1" outlineLevel="1" x14ac:dyDescent="0.3">
      <c r="B41" s="42"/>
      <c r="C41" s="42"/>
      <c r="D41" s="42"/>
      <c r="E41" s="42"/>
      <c r="F41" s="42"/>
      <c r="G41" s="42"/>
      <c r="H41" s="42"/>
      <c r="I41" s="42"/>
    </row>
    <row r="42" spans="2:9" ht="60.1" hidden="1" outlineLevel="1" x14ac:dyDescent="0.3">
      <c r="B42" s="1" t="s">
        <v>7</v>
      </c>
      <c r="C42" s="1" t="s">
        <v>8</v>
      </c>
      <c r="D42" s="1" t="s">
        <v>28</v>
      </c>
      <c r="E42" s="1" t="s">
        <v>60</v>
      </c>
      <c r="F42" s="1" t="s">
        <v>5</v>
      </c>
      <c r="G42" s="1" t="s">
        <v>3</v>
      </c>
      <c r="H42" s="1" t="str">
        <f>H24</f>
        <v>Коэффициент дефлятор 2028</v>
      </c>
      <c r="I42" s="1" t="s">
        <v>25</v>
      </c>
    </row>
    <row r="43" spans="2:9" ht="25.7" hidden="1" customHeight="1" outlineLevel="1" x14ac:dyDescent="0.3">
      <c r="B43" s="2" t="s">
        <v>30</v>
      </c>
      <c r="C43" s="2" t="s">
        <v>31</v>
      </c>
      <c r="D43" s="16" t="s">
        <v>84</v>
      </c>
      <c r="E43" s="4">
        <v>0</v>
      </c>
      <c r="F43" s="16">
        <v>448</v>
      </c>
      <c r="G43" s="2">
        <v>1.38</v>
      </c>
      <c r="H43" s="6">
        <f>H25</f>
        <v>1.8315474268276803</v>
      </c>
      <c r="I43" s="6">
        <f>E43*F43*G43*H43</f>
        <v>0</v>
      </c>
    </row>
    <row r="44" spans="2:9" ht="25.7" hidden="1" customHeight="1" outlineLevel="1" x14ac:dyDescent="0.3">
      <c r="B44" s="1" t="s">
        <v>49</v>
      </c>
      <c r="C44" s="1" t="s">
        <v>44</v>
      </c>
      <c r="D44" s="2"/>
      <c r="E44" s="4">
        <f>E43</f>
        <v>0</v>
      </c>
      <c r="F44" s="2">
        <v>1388</v>
      </c>
      <c r="G44" s="2">
        <v>1</v>
      </c>
      <c r="H44" s="6">
        <f>H43</f>
        <v>1.8315474268276803</v>
      </c>
      <c r="I44" s="6">
        <f t="shared" ref="I44:I46" si="8">E44*F44*G44*H44</f>
        <v>0</v>
      </c>
    </row>
    <row r="45" spans="2:9" ht="25.7" hidden="1" customHeight="1" outlineLevel="1" x14ac:dyDescent="0.3">
      <c r="B45" s="1" t="s">
        <v>47</v>
      </c>
      <c r="C45" s="2" t="s">
        <v>45</v>
      </c>
      <c r="D45" s="2"/>
      <c r="E45" s="4">
        <v>2</v>
      </c>
      <c r="F45" s="2">
        <v>1.3</v>
      </c>
      <c r="G45" s="2">
        <v>1</v>
      </c>
      <c r="H45" s="6">
        <f t="shared" ref="H45:H47" si="9">H44</f>
        <v>1.8315474268276803</v>
      </c>
      <c r="I45" s="6">
        <f t="shared" si="8"/>
        <v>4.7620233097519691</v>
      </c>
    </row>
    <row r="46" spans="2:9" ht="25.7" hidden="1" customHeight="1" outlineLevel="1" x14ac:dyDescent="0.3">
      <c r="B46" s="1" t="s">
        <v>48</v>
      </c>
      <c r="C46" s="2" t="s">
        <v>46</v>
      </c>
      <c r="D46" s="2"/>
      <c r="E46" s="4">
        <v>4</v>
      </c>
      <c r="F46" s="2">
        <v>2.3199999999999998</v>
      </c>
      <c r="G46" s="2">
        <v>1</v>
      </c>
      <c r="H46" s="6">
        <f t="shared" si="9"/>
        <v>1.8315474268276803</v>
      </c>
      <c r="I46" s="6">
        <f t="shared" si="8"/>
        <v>16.996760120960872</v>
      </c>
    </row>
    <row r="47" spans="2:9" hidden="1" outlineLevel="1" x14ac:dyDescent="0.3">
      <c r="B47" s="1" t="s">
        <v>13</v>
      </c>
      <c r="C47" s="10" t="s">
        <v>26</v>
      </c>
      <c r="D47" s="2" t="s">
        <v>27</v>
      </c>
      <c r="E47" s="2">
        <f>E43</f>
        <v>0</v>
      </c>
      <c r="F47" s="4">
        <v>611</v>
      </c>
      <c r="G47" s="2">
        <v>1</v>
      </c>
      <c r="H47" s="6">
        <f t="shared" si="9"/>
        <v>1.8315474268276803</v>
      </c>
      <c r="I47" s="6">
        <f>E47*F47*G47*H47</f>
        <v>0</v>
      </c>
    </row>
    <row r="48" spans="2:9" hidden="1" outlineLevel="1" x14ac:dyDescent="0.3">
      <c r="B48" s="36" t="s">
        <v>50</v>
      </c>
      <c r="C48" s="37"/>
      <c r="D48" s="37"/>
      <c r="E48" s="37"/>
      <c r="F48" s="37"/>
      <c r="G48" s="37"/>
      <c r="H48" s="38"/>
      <c r="I48" s="6">
        <f>SUM(I43:I47)</f>
        <v>21.758783430712839</v>
      </c>
    </row>
    <row r="49" spans="2:9" hidden="1" outlineLevel="1" x14ac:dyDescent="0.3">
      <c r="B49" s="17"/>
      <c r="C49" s="17"/>
      <c r="D49" s="17"/>
      <c r="E49" s="17"/>
      <c r="F49" s="17"/>
      <c r="G49" s="17"/>
      <c r="H49" s="17"/>
      <c r="I49" s="18"/>
    </row>
    <row r="50" spans="2:9" ht="21.95" hidden="1" customHeight="1" outlineLevel="1" x14ac:dyDescent="0.3">
      <c r="B50" s="42"/>
      <c r="C50" s="42"/>
      <c r="D50" s="42"/>
      <c r="E50" s="42"/>
      <c r="F50" s="42"/>
      <c r="G50" s="42"/>
      <c r="H50" s="42"/>
      <c r="I50" s="42"/>
    </row>
    <row r="51" spans="2:9" ht="60.1" hidden="1" outlineLevel="1" x14ac:dyDescent="0.3">
      <c r="B51" s="1" t="s">
        <v>7</v>
      </c>
      <c r="C51" s="1" t="s">
        <v>8</v>
      </c>
      <c r="D51" s="1" t="s">
        <v>28</v>
      </c>
      <c r="E51" s="1" t="s">
        <v>60</v>
      </c>
      <c r="F51" s="1" t="s">
        <v>5</v>
      </c>
      <c r="G51" s="1" t="s">
        <v>3</v>
      </c>
      <c r="H51" s="1" t="str">
        <f>H24</f>
        <v>Коэффициент дефлятор 2028</v>
      </c>
      <c r="I51" s="1" t="s">
        <v>25</v>
      </c>
    </row>
    <row r="52" spans="2:9" ht="25.7" hidden="1" customHeight="1" outlineLevel="1" x14ac:dyDescent="0.3">
      <c r="B52" s="2" t="s">
        <v>30</v>
      </c>
      <c r="C52" s="2" t="s">
        <v>31</v>
      </c>
      <c r="D52" s="16" t="s">
        <v>84</v>
      </c>
      <c r="E52" s="4">
        <v>0</v>
      </c>
      <c r="F52" s="16">
        <v>448</v>
      </c>
      <c r="G52" s="2">
        <v>1.38</v>
      </c>
      <c r="H52" s="6">
        <f>H43</f>
        <v>1.8315474268276803</v>
      </c>
      <c r="I52" s="6">
        <f>E52*F52*G52*H52</f>
        <v>0</v>
      </c>
    </row>
    <row r="53" spans="2:9" ht="25.7" hidden="1" customHeight="1" outlineLevel="1" x14ac:dyDescent="0.3">
      <c r="B53" s="1" t="s">
        <v>49</v>
      </c>
      <c r="C53" s="1" t="s">
        <v>44</v>
      </c>
      <c r="D53" s="2"/>
      <c r="E53" s="4">
        <f>E52</f>
        <v>0</v>
      </c>
      <c r="F53" s="2">
        <v>1388</v>
      </c>
      <c r="G53" s="2">
        <v>1</v>
      </c>
      <c r="H53" s="6">
        <f>H52</f>
        <v>1.8315474268276803</v>
      </c>
      <c r="I53" s="6">
        <f t="shared" ref="I53:I55" si="10">E53*F53*G53*H53</f>
        <v>0</v>
      </c>
    </row>
    <row r="54" spans="2:9" ht="25.7" hidden="1" customHeight="1" outlineLevel="1" x14ac:dyDescent="0.3">
      <c r="B54" s="1" t="s">
        <v>47</v>
      </c>
      <c r="C54" s="2" t="s">
        <v>45</v>
      </c>
      <c r="D54" s="2"/>
      <c r="E54" s="4">
        <v>2</v>
      </c>
      <c r="F54" s="2">
        <v>1.3</v>
      </c>
      <c r="G54" s="2">
        <v>1</v>
      </c>
      <c r="H54" s="6">
        <f t="shared" ref="H54:H56" si="11">H53</f>
        <v>1.8315474268276803</v>
      </c>
      <c r="I54" s="6">
        <f t="shared" si="10"/>
        <v>4.7620233097519691</v>
      </c>
    </row>
    <row r="55" spans="2:9" ht="25.7" hidden="1" customHeight="1" outlineLevel="1" x14ac:dyDescent="0.3">
      <c r="B55" s="1" t="s">
        <v>48</v>
      </c>
      <c r="C55" s="2" t="s">
        <v>46</v>
      </c>
      <c r="D55" s="2"/>
      <c r="E55" s="4">
        <v>4</v>
      </c>
      <c r="F55" s="2">
        <v>2.3199999999999998</v>
      </c>
      <c r="G55" s="2">
        <v>1</v>
      </c>
      <c r="H55" s="6">
        <f t="shared" si="11"/>
        <v>1.8315474268276803</v>
      </c>
      <c r="I55" s="6">
        <f t="shared" si="10"/>
        <v>16.996760120960872</v>
      </c>
    </row>
    <row r="56" spans="2:9" hidden="1" outlineLevel="1" x14ac:dyDescent="0.3">
      <c r="B56" s="1" t="s">
        <v>13</v>
      </c>
      <c r="C56" s="10" t="s">
        <v>26</v>
      </c>
      <c r="D56" s="2" t="s">
        <v>27</v>
      </c>
      <c r="E56" s="2">
        <f>E52</f>
        <v>0</v>
      </c>
      <c r="F56" s="4">
        <v>611</v>
      </c>
      <c r="G56" s="2">
        <v>1</v>
      </c>
      <c r="H56" s="6">
        <f t="shared" si="11"/>
        <v>1.8315474268276803</v>
      </c>
      <c r="I56" s="6">
        <f>E56*F56*G56*H56</f>
        <v>0</v>
      </c>
    </row>
    <row r="57" spans="2:9" hidden="1" outlineLevel="1" x14ac:dyDescent="0.3">
      <c r="B57" s="36" t="s">
        <v>50</v>
      </c>
      <c r="C57" s="37"/>
      <c r="D57" s="37"/>
      <c r="E57" s="37"/>
      <c r="F57" s="37"/>
      <c r="G57" s="37"/>
      <c r="H57" s="38"/>
      <c r="I57" s="6">
        <f>SUM(I52:I56)</f>
        <v>21.758783430712839</v>
      </c>
    </row>
    <row r="58" spans="2:9" hidden="1" outlineLevel="1" x14ac:dyDescent="0.3"/>
    <row r="59" spans="2:9" ht="21.95" hidden="1" customHeight="1" outlineLevel="1" x14ac:dyDescent="0.3">
      <c r="B59" s="42"/>
      <c r="C59" s="42"/>
      <c r="D59" s="42"/>
      <c r="E59" s="42"/>
      <c r="F59" s="42"/>
      <c r="G59" s="42"/>
      <c r="H59" s="42"/>
      <c r="I59" s="42"/>
    </row>
    <row r="60" spans="2:9" ht="60.1" hidden="1" outlineLevel="1" x14ac:dyDescent="0.3">
      <c r="B60" s="1" t="s">
        <v>7</v>
      </c>
      <c r="C60" s="1" t="s">
        <v>8</v>
      </c>
      <c r="D60" s="1" t="s">
        <v>28</v>
      </c>
      <c r="E60" s="1" t="s">
        <v>60</v>
      </c>
      <c r="F60" s="1" t="s">
        <v>5</v>
      </c>
      <c r="G60" s="1" t="s">
        <v>3</v>
      </c>
      <c r="H60" s="1" t="str">
        <f>H24</f>
        <v>Коэффициент дефлятор 2028</v>
      </c>
      <c r="I60" s="1" t="s">
        <v>25</v>
      </c>
    </row>
    <row r="61" spans="2:9" ht="25.7" hidden="1" customHeight="1" outlineLevel="1" x14ac:dyDescent="0.3">
      <c r="B61" s="2" t="s">
        <v>30</v>
      </c>
      <c r="C61" s="2" t="s">
        <v>31</v>
      </c>
      <c r="D61" s="16" t="s">
        <v>84</v>
      </c>
      <c r="E61" s="4">
        <v>0</v>
      </c>
      <c r="F61" s="16">
        <v>448</v>
      </c>
      <c r="G61" s="2">
        <v>1.38</v>
      </c>
      <c r="H61" s="6">
        <f>H53</f>
        <v>1.8315474268276803</v>
      </c>
      <c r="I61" s="6">
        <f>E61*F61*G61*H61</f>
        <v>0</v>
      </c>
    </row>
    <row r="62" spans="2:9" ht="25.7" hidden="1" customHeight="1" outlineLevel="1" x14ac:dyDescent="0.3">
      <c r="B62" s="1" t="s">
        <v>49</v>
      </c>
      <c r="C62" s="1" t="s">
        <v>44</v>
      </c>
      <c r="D62" s="2"/>
      <c r="E62" s="4">
        <f>E61</f>
        <v>0</v>
      </c>
      <c r="F62" s="2">
        <v>1388</v>
      </c>
      <c r="G62" s="2">
        <v>1</v>
      </c>
      <c r="H62" s="6">
        <f>H61</f>
        <v>1.8315474268276803</v>
      </c>
      <c r="I62" s="6">
        <f t="shared" ref="I62:I64" si="12">E62*F62*G62*H62</f>
        <v>0</v>
      </c>
    </row>
    <row r="63" spans="2:9" ht="25.7" hidden="1" customHeight="1" outlineLevel="1" x14ac:dyDescent="0.3">
      <c r="B63" s="1" t="s">
        <v>47</v>
      </c>
      <c r="C63" s="2" t="s">
        <v>45</v>
      </c>
      <c r="D63" s="2"/>
      <c r="E63" s="4">
        <v>2</v>
      </c>
      <c r="F63" s="2">
        <v>1.3</v>
      </c>
      <c r="G63" s="2">
        <v>1</v>
      </c>
      <c r="H63" s="6">
        <f t="shared" ref="H63:H65" si="13">H62</f>
        <v>1.8315474268276803</v>
      </c>
      <c r="I63" s="6">
        <f t="shared" si="12"/>
        <v>4.7620233097519691</v>
      </c>
    </row>
    <row r="64" spans="2:9" ht="25.7" hidden="1" customHeight="1" outlineLevel="1" x14ac:dyDescent="0.3">
      <c r="B64" s="1" t="s">
        <v>48</v>
      </c>
      <c r="C64" s="2" t="s">
        <v>46</v>
      </c>
      <c r="D64" s="2"/>
      <c r="E64" s="4">
        <v>4</v>
      </c>
      <c r="F64" s="2">
        <v>2.3199999999999998</v>
      </c>
      <c r="G64" s="2">
        <v>1</v>
      </c>
      <c r="H64" s="6">
        <f t="shared" si="13"/>
        <v>1.8315474268276803</v>
      </c>
      <c r="I64" s="6">
        <f t="shared" si="12"/>
        <v>16.996760120960872</v>
      </c>
    </row>
    <row r="65" spans="2:9" hidden="1" outlineLevel="1" x14ac:dyDescent="0.3">
      <c r="B65" s="1" t="s">
        <v>13</v>
      </c>
      <c r="C65" s="10" t="s">
        <v>26</v>
      </c>
      <c r="D65" s="2" t="s">
        <v>27</v>
      </c>
      <c r="E65" s="2">
        <f>E61</f>
        <v>0</v>
      </c>
      <c r="F65" s="4">
        <v>611</v>
      </c>
      <c r="G65" s="2">
        <v>1</v>
      </c>
      <c r="H65" s="6">
        <f t="shared" si="13"/>
        <v>1.8315474268276803</v>
      </c>
      <c r="I65" s="6">
        <f>E65*F65*G65*H65</f>
        <v>0</v>
      </c>
    </row>
    <row r="66" spans="2:9" hidden="1" outlineLevel="1" x14ac:dyDescent="0.3">
      <c r="B66" s="36" t="s">
        <v>50</v>
      </c>
      <c r="C66" s="37"/>
      <c r="D66" s="37"/>
      <c r="E66" s="37"/>
      <c r="F66" s="37"/>
      <c r="G66" s="37"/>
      <c r="H66" s="38"/>
      <c r="I66" s="6">
        <f>SUM(I61:I65)</f>
        <v>21.758783430712839</v>
      </c>
    </row>
    <row r="67" spans="2:9" hidden="1" outlineLevel="1" x14ac:dyDescent="0.3"/>
    <row r="68" spans="2:9" collapsed="1" x14ac:dyDescent="0.3">
      <c r="I68" s="10"/>
    </row>
  </sheetData>
  <mergeCells count="15">
    <mergeCell ref="B41:I41"/>
    <mergeCell ref="B3:I3"/>
    <mergeCell ref="B23:I23"/>
    <mergeCell ref="B30:H30"/>
    <mergeCell ref="B32:I32"/>
    <mergeCell ref="B39:H39"/>
    <mergeCell ref="B5:I5"/>
    <mergeCell ref="B12:H12"/>
    <mergeCell ref="B14:I14"/>
    <mergeCell ref="B21:H21"/>
    <mergeCell ref="B48:H48"/>
    <mergeCell ref="B50:I50"/>
    <mergeCell ref="B57:H57"/>
    <mergeCell ref="B59:I59"/>
    <mergeCell ref="B66:H66"/>
  </mergeCells>
  <pageMargins left="0.7" right="0.7" top="0.75" bottom="0.75" header="0.3" footer="0.3"/>
  <pageSetup paperSize="9" scale="5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50"/>
  <sheetViews>
    <sheetView topLeftCell="A13" zoomScale="90" zoomScaleNormal="90" workbookViewId="0">
      <selection activeCell="B14" sqref="B14:I14"/>
    </sheetView>
  </sheetViews>
  <sheetFormatPr defaultRowHeight="15.05" outlineLevelRow="1" x14ac:dyDescent="0.3"/>
  <cols>
    <col min="1" max="1" width="3.33203125" customWidth="1"/>
    <col min="2" max="2" width="30.88671875" customWidth="1"/>
    <col min="3" max="3" width="19.88671875" customWidth="1"/>
    <col min="4" max="4" width="16.5546875" customWidth="1"/>
    <col min="5" max="5" width="12.109375" customWidth="1"/>
    <col min="6" max="8" width="16.5546875" customWidth="1"/>
    <col min="9" max="9" width="15.88671875" customWidth="1"/>
  </cols>
  <sheetData>
    <row r="3" spans="1:9" ht="15.65" x14ac:dyDescent="0.3">
      <c r="B3" s="41" t="s">
        <v>29</v>
      </c>
      <c r="C3" s="41"/>
      <c r="D3" s="41"/>
      <c r="E3" s="41"/>
      <c r="F3" s="41"/>
      <c r="G3" s="41"/>
      <c r="H3" s="41"/>
      <c r="I3" s="41"/>
    </row>
    <row r="4" spans="1:9" ht="15.65" x14ac:dyDescent="0.3">
      <c r="B4" s="19"/>
      <c r="C4" s="19"/>
      <c r="D4" s="19"/>
      <c r="E4" s="19"/>
      <c r="F4" s="19"/>
      <c r="G4" s="19"/>
      <c r="H4" s="19"/>
      <c r="I4" s="19"/>
    </row>
    <row r="5" spans="1:9" ht="19.45" customHeight="1" x14ac:dyDescent="0.3">
      <c r="B5" s="42" t="s">
        <v>103</v>
      </c>
      <c r="C5" s="42"/>
      <c r="D5" s="42"/>
      <c r="E5" s="42"/>
      <c r="F5" s="42"/>
      <c r="G5" s="42"/>
      <c r="H5" s="42"/>
      <c r="I5" s="42"/>
    </row>
    <row r="6" spans="1:9" ht="60.1" x14ac:dyDescent="0.3">
      <c r="A6" s="10"/>
      <c r="B6" s="1" t="s">
        <v>7</v>
      </c>
      <c r="C6" s="1" t="s">
        <v>8</v>
      </c>
      <c r="D6" s="1" t="s">
        <v>28</v>
      </c>
      <c r="E6" s="1" t="s">
        <v>60</v>
      </c>
      <c r="F6" s="1" t="s">
        <v>5</v>
      </c>
      <c r="G6" s="1" t="s">
        <v>3</v>
      </c>
      <c r="H6" s="1" t="s">
        <v>105</v>
      </c>
      <c r="I6" s="1" t="s">
        <v>25</v>
      </c>
    </row>
    <row r="7" spans="1:9" ht="25.7" customHeight="1" x14ac:dyDescent="0.3">
      <c r="B7" s="2" t="s">
        <v>30</v>
      </c>
      <c r="C7" s="2" t="s">
        <v>31</v>
      </c>
      <c r="D7" s="16" t="s">
        <v>84</v>
      </c>
      <c r="E7" s="4">
        <v>0.25</v>
      </c>
      <c r="F7" s="16">
        <v>448</v>
      </c>
      <c r="G7" s="2">
        <v>1.38</v>
      </c>
      <c r="H7" s="6">
        <f>'Коэф. дефлятор'!M7</f>
        <v>1.9157986084617538</v>
      </c>
      <c r="I7" s="6">
        <f>E7*F7*G7*H7</f>
        <v>296.10583292384865</v>
      </c>
    </row>
    <row r="8" spans="1:9" ht="25.7" customHeight="1" x14ac:dyDescent="0.3">
      <c r="B8" s="1" t="s">
        <v>49</v>
      </c>
      <c r="C8" s="1" t="s">
        <v>44</v>
      </c>
      <c r="D8" s="2"/>
      <c r="E8" s="4">
        <f>E7</f>
        <v>0.25</v>
      </c>
      <c r="F8" s="2">
        <v>1388</v>
      </c>
      <c r="G8" s="2">
        <v>1</v>
      </c>
      <c r="H8" s="6">
        <f>H7</f>
        <v>1.9157986084617538</v>
      </c>
      <c r="I8" s="6">
        <f t="shared" ref="I8:I10" si="0">E8*F8*G8*H8</f>
        <v>664.78211713622852</v>
      </c>
    </row>
    <row r="9" spans="1:9" ht="25.7" customHeight="1" x14ac:dyDescent="0.3">
      <c r="B9" s="1" t="s">
        <v>47</v>
      </c>
      <c r="C9" s="2" t="s">
        <v>45</v>
      </c>
      <c r="D9" s="2"/>
      <c r="E9" s="4">
        <v>8</v>
      </c>
      <c r="F9" s="2">
        <v>1.3</v>
      </c>
      <c r="G9" s="2">
        <v>1</v>
      </c>
      <c r="H9" s="6">
        <f t="shared" ref="H9:H11" si="1">H8</f>
        <v>1.9157986084617538</v>
      </c>
      <c r="I9" s="6">
        <f t="shared" si="0"/>
        <v>19.92430552800224</v>
      </c>
    </row>
    <row r="10" spans="1:9" ht="25.7" customHeight="1" x14ac:dyDescent="0.3">
      <c r="B10" s="1" t="s">
        <v>48</v>
      </c>
      <c r="C10" s="2" t="s">
        <v>46</v>
      </c>
      <c r="D10" s="2"/>
      <c r="E10" s="4">
        <v>10</v>
      </c>
      <c r="F10" s="2">
        <v>2.3199999999999998</v>
      </c>
      <c r="G10" s="2">
        <v>1</v>
      </c>
      <c r="H10" s="6">
        <f t="shared" si="1"/>
        <v>1.9157986084617538</v>
      </c>
      <c r="I10" s="6">
        <f t="shared" si="0"/>
        <v>44.446527716312687</v>
      </c>
    </row>
    <row r="11" spans="1:9" x14ac:dyDescent="0.3">
      <c r="B11" s="1" t="s">
        <v>13</v>
      </c>
      <c r="C11" s="10" t="s">
        <v>26</v>
      </c>
      <c r="D11" s="2" t="s">
        <v>27</v>
      </c>
      <c r="E11" s="2">
        <f>E7</f>
        <v>0.25</v>
      </c>
      <c r="F11" s="4">
        <v>611</v>
      </c>
      <c r="G11" s="2">
        <v>1</v>
      </c>
      <c r="H11" s="6">
        <f t="shared" si="1"/>
        <v>1.9157986084617538</v>
      </c>
      <c r="I11" s="6">
        <f>E11*F11*G11*H11</f>
        <v>292.6382374425329</v>
      </c>
    </row>
    <row r="12" spans="1:9" x14ac:dyDescent="0.3">
      <c r="B12" s="36" t="s">
        <v>50</v>
      </c>
      <c r="C12" s="37"/>
      <c r="D12" s="37"/>
      <c r="E12" s="37"/>
      <c r="F12" s="37"/>
      <c r="G12" s="37"/>
      <c r="H12" s="38"/>
      <c r="I12" s="6">
        <f>SUM(I7:I11)</f>
        <v>1317.8970207469251</v>
      </c>
    </row>
    <row r="14" spans="1:9" ht="22.55" customHeight="1" x14ac:dyDescent="0.3">
      <c r="B14" s="42" t="s">
        <v>104</v>
      </c>
      <c r="C14" s="42"/>
      <c r="D14" s="42"/>
      <c r="E14" s="42"/>
      <c r="F14" s="42"/>
      <c r="G14" s="42"/>
      <c r="H14" s="42"/>
      <c r="I14" s="42"/>
    </row>
    <row r="15" spans="1:9" ht="60.1" x14ac:dyDescent="0.3">
      <c r="B15" s="1" t="s">
        <v>7</v>
      </c>
      <c r="C15" s="1" t="s">
        <v>8</v>
      </c>
      <c r="D15" s="1" t="s">
        <v>28</v>
      </c>
      <c r="E15" s="1" t="s">
        <v>60</v>
      </c>
      <c r="F15" s="1" t="s">
        <v>5</v>
      </c>
      <c r="G15" s="1" t="s">
        <v>3</v>
      </c>
      <c r="H15" s="22" t="str">
        <f>H6</f>
        <v>Коэффициент дефлятор 2029</v>
      </c>
      <c r="I15" s="1" t="s">
        <v>25</v>
      </c>
    </row>
    <row r="16" spans="1:9" ht="25.7" customHeight="1" x14ac:dyDescent="0.3">
      <c r="B16" s="2" t="s">
        <v>30</v>
      </c>
      <c r="C16" s="2" t="s">
        <v>31</v>
      </c>
      <c r="D16" s="16" t="s">
        <v>84</v>
      </c>
      <c r="E16" s="4">
        <v>0.25</v>
      </c>
      <c r="F16" s="16">
        <v>448</v>
      </c>
      <c r="G16" s="2">
        <v>1.38</v>
      </c>
      <c r="H16" s="6">
        <f>H7</f>
        <v>1.9157986084617538</v>
      </c>
      <c r="I16" s="6">
        <f>E16*F16*G16*H16</f>
        <v>296.10583292384865</v>
      </c>
    </row>
    <row r="17" spans="2:9" ht="25.7" customHeight="1" x14ac:dyDescent="0.3">
      <c r="B17" s="1" t="s">
        <v>49</v>
      </c>
      <c r="C17" s="1" t="s">
        <v>44</v>
      </c>
      <c r="D17" s="2"/>
      <c r="E17" s="4">
        <f>E16</f>
        <v>0.25</v>
      </c>
      <c r="F17" s="2">
        <v>1388</v>
      </c>
      <c r="G17" s="2">
        <v>1</v>
      </c>
      <c r="H17" s="6">
        <f>H16</f>
        <v>1.9157986084617538</v>
      </c>
      <c r="I17" s="6">
        <f t="shared" ref="I17:I19" si="2">E17*F17*G17*H17</f>
        <v>664.78211713622852</v>
      </c>
    </row>
    <row r="18" spans="2:9" ht="25.7" customHeight="1" x14ac:dyDescent="0.3">
      <c r="B18" s="1" t="s">
        <v>47</v>
      </c>
      <c r="C18" s="2" t="s">
        <v>45</v>
      </c>
      <c r="D18" s="2"/>
      <c r="E18" s="4">
        <v>8</v>
      </c>
      <c r="F18" s="2">
        <v>1.3</v>
      </c>
      <c r="G18" s="2">
        <v>1</v>
      </c>
      <c r="H18" s="6">
        <f t="shared" ref="H18:H20" si="3">H17</f>
        <v>1.9157986084617538</v>
      </c>
      <c r="I18" s="6">
        <f t="shared" si="2"/>
        <v>19.92430552800224</v>
      </c>
    </row>
    <row r="19" spans="2:9" ht="25.7" customHeight="1" x14ac:dyDescent="0.3">
      <c r="B19" s="1" t="s">
        <v>48</v>
      </c>
      <c r="C19" s="2" t="s">
        <v>46</v>
      </c>
      <c r="D19" s="2"/>
      <c r="E19" s="4">
        <v>10</v>
      </c>
      <c r="F19" s="2">
        <v>2.3199999999999998</v>
      </c>
      <c r="G19" s="2">
        <v>1</v>
      </c>
      <c r="H19" s="6">
        <f t="shared" si="3"/>
        <v>1.9157986084617538</v>
      </c>
      <c r="I19" s="6">
        <f t="shared" si="2"/>
        <v>44.446527716312687</v>
      </c>
    </row>
    <row r="20" spans="2:9" x14ac:dyDescent="0.3">
      <c r="B20" s="1" t="s">
        <v>13</v>
      </c>
      <c r="C20" s="10" t="s">
        <v>26</v>
      </c>
      <c r="D20" s="2" t="s">
        <v>27</v>
      </c>
      <c r="E20" s="2">
        <f>E16</f>
        <v>0.25</v>
      </c>
      <c r="F20" s="4">
        <v>611</v>
      </c>
      <c r="G20" s="2">
        <v>1</v>
      </c>
      <c r="H20" s="6">
        <f t="shared" si="3"/>
        <v>1.9157986084617538</v>
      </c>
      <c r="I20" s="6">
        <f>E20*F20*G20*H20</f>
        <v>292.6382374425329</v>
      </c>
    </row>
    <row r="21" spans="2:9" x14ac:dyDescent="0.3">
      <c r="B21" s="36" t="s">
        <v>50</v>
      </c>
      <c r="C21" s="37"/>
      <c r="D21" s="37"/>
      <c r="E21" s="37"/>
      <c r="F21" s="37"/>
      <c r="G21" s="37"/>
      <c r="H21" s="38"/>
      <c r="I21" s="6">
        <f>SUM(I16:I20)</f>
        <v>1317.8970207469251</v>
      </c>
    </row>
    <row r="22" spans="2:9" x14ac:dyDescent="0.3">
      <c r="B22" s="17"/>
      <c r="C22" s="17"/>
      <c r="D22" s="17"/>
      <c r="E22" s="17"/>
      <c r="F22" s="17"/>
      <c r="G22" s="17"/>
      <c r="H22" s="17"/>
      <c r="I22" s="18"/>
    </row>
    <row r="23" spans="2:9" ht="21.95" hidden="1" customHeight="1" outlineLevel="1" x14ac:dyDescent="0.3">
      <c r="B23" s="42"/>
      <c r="C23" s="42"/>
      <c r="D23" s="42"/>
      <c r="E23" s="42"/>
      <c r="F23" s="42"/>
      <c r="G23" s="42"/>
      <c r="H23" s="42"/>
      <c r="I23" s="42"/>
    </row>
    <row r="24" spans="2:9" ht="60.1" hidden="1" outlineLevel="1" x14ac:dyDescent="0.3">
      <c r="B24" s="1" t="s">
        <v>7</v>
      </c>
      <c r="C24" s="1" t="s">
        <v>8</v>
      </c>
      <c r="D24" s="1" t="s">
        <v>28</v>
      </c>
      <c r="E24" s="1" t="s">
        <v>60</v>
      </c>
      <c r="F24" s="1" t="s">
        <v>5</v>
      </c>
      <c r="G24" s="1" t="s">
        <v>3</v>
      </c>
      <c r="H24" s="1" t="str">
        <f>H6</f>
        <v>Коэффициент дефлятор 2029</v>
      </c>
      <c r="I24" s="1" t="s">
        <v>25</v>
      </c>
    </row>
    <row r="25" spans="2:9" ht="25.7" hidden="1" customHeight="1" outlineLevel="1" x14ac:dyDescent="0.3">
      <c r="B25" s="2" t="s">
        <v>30</v>
      </c>
      <c r="C25" s="2" t="s">
        <v>31</v>
      </c>
      <c r="D25" s="16" t="s">
        <v>84</v>
      </c>
      <c r="E25" s="4">
        <v>0</v>
      </c>
      <c r="F25" s="16">
        <v>448</v>
      </c>
      <c r="G25" s="2">
        <v>1.38</v>
      </c>
      <c r="H25" s="6">
        <f>H7</f>
        <v>1.9157986084617538</v>
      </c>
      <c r="I25" s="6">
        <f>E25*F25*G25*H25</f>
        <v>0</v>
      </c>
    </row>
    <row r="26" spans="2:9" ht="25.7" hidden="1" customHeight="1" outlineLevel="1" x14ac:dyDescent="0.3">
      <c r="B26" s="1" t="s">
        <v>49</v>
      </c>
      <c r="C26" s="1" t="s">
        <v>44</v>
      </c>
      <c r="D26" s="2"/>
      <c r="E26" s="4">
        <f>E25</f>
        <v>0</v>
      </c>
      <c r="F26" s="2">
        <v>1388</v>
      </c>
      <c r="G26" s="2">
        <v>1</v>
      </c>
      <c r="H26" s="6">
        <f>H25</f>
        <v>1.9157986084617538</v>
      </c>
      <c r="I26" s="6">
        <f t="shared" ref="I26:I28" si="4">E26*F26*G26*H26</f>
        <v>0</v>
      </c>
    </row>
    <row r="27" spans="2:9" ht="25.7" hidden="1" customHeight="1" outlineLevel="1" x14ac:dyDescent="0.3">
      <c r="B27" s="1" t="s">
        <v>47</v>
      </c>
      <c r="C27" s="2" t="s">
        <v>45</v>
      </c>
      <c r="D27" s="2"/>
      <c r="E27" s="4">
        <v>2</v>
      </c>
      <c r="F27" s="2">
        <v>1.3</v>
      </c>
      <c r="G27" s="2">
        <v>1</v>
      </c>
      <c r="H27" s="6">
        <f t="shared" ref="H27:H29" si="5">H26</f>
        <v>1.9157986084617538</v>
      </c>
      <c r="I27" s="6">
        <f t="shared" si="4"/>
        <v>4.9810763820005599</v>
      </c>
    </row>
    <row r="28" spans="2:9" ht="25.7" hidden="1" customHeight="1" outlineLevel="1" x14ac:dyDescent="0.3">
      <c r="B28" s="1" t="s">
        <v>48</v>
      </c>
      <c r="C28" s="2" t="s">
        <v>46</v>
      </c>
      <c r="D28" s="2"/>
      <c r="E28" s="4">
        <v>4</v>
      </c>
      <c r="F28" s="2">
        <v>2.3199999999999998</v>
      </c>
      <c r="G28" s="2">
        <v>1</v>
      </c>
      <c r="H28" s="6">
        <f t="shared" si="5"/>
        <v>1.9157986084617538</v>
      </c>
      <c r="I28" s="6">
        <f t="shared" si="4"/>
        <v>17.778611086525075</v>
      </c>
    </row>
    <row r="29" spans="2:9" hidden="1" outlineLevel="1" x14ac:dyDescent="0.3">
      <c r="B29" s="1" t="s">
        <v>13</v>
      </c>
      <c r="C29" s="10" t="s">
        <v>26</v>
      </c>
      <c r="D29" s="2" t="s">
        <v>27</v>
      </c>
      <c r="E29" s="2">
        <f>E25</f>
        <v>0</v>
      </c>
      <c r="F29" s="4">
        <v>611</v>
      </c>
      <c r="G29" s="2">
        <v>1</v>
      </c>
      <c r="H29" s="6">
        <f t="shared" si="5"/>
        <v>1.9157986084617538</v>
      </c>
      <c r="I29" s="6">
        <f>E29*F29*G29*H29</f>
        <v>0</v>
      </c>
    </row>
    <row r="30" spans="2:9" hidden="1" outlineLevel="1" x14ac:dyDescent="0.3">
      <c r="B30" s="36" t="s">
        <v>50</v>
      </c>
      <c r="C30" s="37"/>
      <c r="D30" s="37"/>
      <c r="E30" s="37"/>
      <c r="F30" s="37"/>
      <c r="G30" s="37"/>
      <c r="H30" s="38"/>
      <c r="I30" s="6">
        <f>SUM(I25:I29)</f>
        <v>22.759687468525634</v>
      </c>
    </row>
    <row r="31" spans="2:9" hidden="1" outlineLevel="1" x14ac:dyDescent="0.3">
      <c r="B31" s="17"/>
      <c r="C31" s="17"/>
      <c r="D31" s="17"/>
      <c r="E31" s="17"/>
      <c r="F31" s="17"/>
      <c r="G31" s="17"/>
      <c r="H31" s="17"/>
      <c r="I31" s="18"/>
    </row>
    <row r="32" spans="2:9" ht="21.95" hidden="1" customHeight="1" outlineLevel="1" x14ac:dyDescent="0.3">
      <c r="B32" s="42"/>
      <c r="C32" s="42"/>
      <c r="D32" s="42"/>
      <c r="E32" s="42"/>
      <c r="F32" s="42"/>
      <c r="G32" s="42"/>
      <c r="H32" s="42"/>
      <c r="I32" s="42"/>
    </row>
    <row r="33" spans="2:9" ht="60.1" hidden="1" outlineLevel="1" x14ac:dyDescent="0.3">
      <c r="B33" s="1" t="s">
        <v>7</v>
      </c>
      <c r="C33" s="1" t="s">
        <v>8</v>
      </c>
      <c r="D33" s="1" t="s">
        <v>28</v>
      </c>
      <c r="E33" s="1" t="s">
        <v>60</v>
      </c>
      <c r="F33" s="1" t="s">
        <v>5</v>
      </c>
      <c r="G33" s="1" t="s">
        <v>3</v>
      </c>
      <c r="H33" s="1" t="str">
        <f>H6</f>
        <v>Коэффициент дефлятор 2029</v>
      </c>
      <c r="I33" s="1" t="s">
        <v>25</v>
      </c>
    </row>
    <row r="34" spans="2:9" ht="25.7" hidden="1" customHeight="1" outlineLevel="1" x14ac:dyDescent="0.3">
      <c r="B34" s="2" t="s">
        <v>30</v>
      </c>
      <c r="C34" s="2" t="s">
        <v>31</v>
      </c>
      <c r="D34" s="16" t="s">
        <v>84</v>
      </c>
      <c r="E34" s="4">
        <v>0</v>
      </c>
      <c r="F34" s="16">
        <v>448</v>
      </c>
      <c r="G34" s="2">
        <v>1.38</v>
      </c>
      <c r="H34" s="6">
        <f>H25</f>
        <v>1.9157986084617538</v>
      </c>
      <c r="I34" s="6">
        <f>E34*F34*G34*H34</f>
        <v>0</v>
      </c>
    </row>
    <row r="35" spans="2:9" ht="25.7" hidden="1" customHeight="1" outlineLevel="1" x14ac:dyDescent="0.3">
      <c r="B35" s="1" t="s">
        <v>49</v>
      </c>
      <c r="C35" s="1" t="s">
        <v>44</v>
      </c>
      <c r="D35" s="2"/>
      <c r="E35" s="4">
        <f>E34</f>
        <v>0</v>
      </c>
      <c r="F35" s="2">
        <v>1388</v>
      </c>
      <c r="G35" s="2">
        <v>1</v>
      </c>
      <c r="H35" s="6">
        <f>H34</f>
        <v>1.9157986084617538</v>
      </c>
      <c r="I35" s="6">
        <f t="shared" ref="I35:I37" si="6">E35*F35*G35*H35</f>
        <v>0</v>
      </c>
    </row>
    <row r="36" spans="2:9" ht="25.7" hidden="1" customHeight="1" outlineLevel="1" x14ac:dyDescent="0.3">
      <c r="B36" s="1" t="s">
        <v>47</v>
      </c>
      <c r="C36" s="2" t="s">
        <v>45</v>
      </c>
      <c r="D36" s="2"/>
      <c r="E36" s="4">
        <v>2</v>
      </c>
      <c r="F36" s="2">
        <v>1.3</v>
      </c>
      <c r="G36" s="2">
        <v>1</v>
      </c>
      <c r="H36" s="6">
        <f t="shared" ref="H36:H38" si="7">H35</f>
        <v>1.9157986084617538</v>
      </c>
      <c r="I36" s="6">
        <f t="shared" si="6"/>
        <v>4.9810763820005599</v>
      </c>
    </row>
    <row r="37" spans="2:9" ht="25.7" hidden="1" customHeight="1" outlineLevel="1" x14ac:dyDescent="0.3">
      <c r="B37" s="1" t="s">
        <v>48</v>
      </c>
      <c r="C37" s="2" t="s">
        <v>46</v>
      </c>
      <c r="D37" s="2"/>
      <c r="E37" s="4">
        <v>4</v>
      </c>
      <c r="F37" s="2">
        <v>2.3199999999999998</v>
      </c>
      <c r="G37" s="2">
        <v>1</v>
      </c>
      <c r="H37" s="6">
        <f t="shared" si="7"/>
        <v>1.9157986084617538</v>
      </c>
      <c r="I37" s="6">
        <f t="shared" si="6"/>
        <v>17.778611086525075</v>
      </c>
    </row>
    <row r="38" spans="2:9" hidden="1" outlineLevel="1" x14ac:dyDescent="0.3">
      <c r="B38" s="1" t="s">
        <v>13</v>
      </c>
      <c r="C38" s="10" t="s">
        <v>26</v>
      </c>
      <c r="D38" s="2" t="s">
        <v>27</v>
      </c>
      <c r="E38" s="2">
        <f>E34</f>
        <v>0</v>
      </c>
      <c r="F38" s="4">
        <v>611</v>
      </c>
      <c r="G38" s="2">
        <v>1</v>
      </c>
      <c r="H38" s="6">
        <f t="shared" si="7"/>
        <v>1.9157986084617538</v>
      </c>
      <c r="I38" s="6">
        <f>E38*F38*G38*H38</f>
        <v>0</v>
      </c>
    </row>
    <row r="39" spans="2:9" hidden="1" outlineLevel="1" x14ac:dyDescent="0.3">
      <c r="B39" s="36" t="s">
        <v>50</v>
      </c>
      <c r="C39" s="37"/>
      <c r="D39" s="37"/>
      <c r="E39" s="37"/>
      <c r="F39" s="37"/>
      <c r="G39" s="37"/>
      <c r="H39" s="38"/>
      <c r="I39" s="6">
        <f>SUM(I34:I38)</f>
        <v>22.759687468525634</v>
      </c>
    </row>
    <row r="40" spans="2:9" hidden="1" outlineLevel="1" x14ac:dyDescent="0.3"/>
    <row r="41" spans="2:9" ht="21.95" hidden="1" customHeight="1" outlineLevel="1" x14ac:dyDescent="0.3">
      <c r="B41" s="42"/>
      <c r="C41" s="42"/>
      <c r="D41" s="42"/>
      <c r="E41" s="42"/>
      <c r="F41" s="42"/>
      <c r="G41" s="42"/>
      <c r="H41" s="42"/>
      <c r="I41" s="42"/>
    </row>
    <row r="42" spans="2:9" ht="60.1" hidden="1" outlineLevel="1" x14ac:dyDescent="0.3">
      <c r="B42" s="1" t="s">
        <v>7</v>
      </c>
      <c r="C42" s="1" t="s">
        <v>8</v>
      </c>
      <c r="D42" s="1" t="s">
        <v>28</v>
      </c>
      <c r="E42" s="1" t="s">
        <v>60</v>
      </c>
      <c r="F42" s="1" t="s">
        <v>5</v>
      </c>
      <c r="G42" s="1" t="s">
        <v>3</v>
      </c>
      <c r="H42" s="1" t="str">
        <f>H6</f>
        <v>Коэффициент дефлятор 2029</v>
      </c>
      <c r="I42" s="1" t="s">
        <v>25</v>
      </c>
    </row>
    <row r="43" spans="2:9" ht="25.7" hidden="1" customHeight="1" outlineLevel="1" x14ac:dyDescent="0.3">
      <c r="B43" s="2" t="s">
        <v>30</v>
      </c>
      <c r="C43" s="2" t="s">
        <v>31</v>
      </c>
      <c r="D43" s="16" t="s">
        <v>84</v>
      </c>
      <c r="E43" s="4">
        <v>0</v>
      </c>
      <c r="F43" s="16">
        <v>448</v>
      </c>
      <c r="G43" s="2">
        <v>1.38</v>
      </c>
      <c r="H43" s="6">
        <f>H35</f>
        <v>1.9157986084617538</v>
      </c>
      <c r="I43" s="6">
        <f>E43*F43*G43*H43</f>
        <v>0</v>
      </c>
    </row>
    <row r="44" spans="2:9" ht="25.7" hidden="1" customHeight="1" outlineLevel="1" x14ac:dyDescent="0.3">
      <c r="B44" s="1" t="s">
        <v>49</v>
      </c>
      <c r="C44" s="1" t="s">
        <v>44</v>
      </c>
      <c r="D44" s="2"/>
      <c r="E44" s="4">
        <f>E43</f>
        <v>0</v>
      </c>
      <c r="F44" s="2">
        <v>1388</v>
      </c>
      <c r="G44" s="2">
        <v>1</v>
      </c>
      <c r="H44" s="6">
        <f>H43</f>
        <v>1.9157986084617538</v>
      </c>
      <c r="I44" s="6">
        <f t="shared" ref="I44:I46" si="8">E44*F44*G44*H44</f>
        <v>0</v>
      </c>
    </row>
    <row r="45" spans="2:9" ht="25.7" hidden="1" customHeight="1" outlineLevel="1" x14ac:dyDescent="0.3">
      <c r="B45" s="1" t="s">
        <v>47</v>
      </c>
      <c r="C45" s="2" t="s">
        <v>45</v>
      </c>
      <c r="D45" s="2"/>
      <c r="E45" s="4">
        <v>2</v>
      </c>
      <c r="F45" s="2">
        <v>1.3</v>
      </c>
      <c r="G45" s="2">
        <v>1</v>
      </c>
      <c r="H45" s="6">
        <f t="shared" ref="H45:H47" si="9">H44</f>
        <v>1.9157986084617538</v>
      </c>
      <c r="I45" s="6">
        <f t="shared" si="8"/>
        <v>4.9810763820005599</v>
      </c>
    </row>
    <row r="46" spans="2:9" ht="25.7" hidden="1" customHeight="1" outlineLevel="1" x14ac:dyDescent="0.3">
      <c r="B46" s="1" t="s">
        <v>48</v>
      </c>
      <c r="C46" s="2" t="s">
        <v>46</v>
      </c>
      <c r="D46" s="2"/>
      <c r="E46" s="4">
        <v>4</v>
      </c>
      <c r="F46" s="2">
        <v>2.3199999999999998</v>
      </c>
      <c r="G46" s="2">
        <v>1</v>
      </c>
      <c r="H46" s="6">
        <f t="shared" si="9"/>
        <v>1.9157986084617538</v>
      </c>
      <c r="I46" s="6">
        <f t="shared" si="8"/>
        <v>17.778611086525075</v>
      </c>
    </row>
    <row r="47" spans="2:9" hidden="1" outlineLevel="1" x14ac:dyDescent="0.3">
      <c r="B47" s="1" t="s">
        <v>13</v>
      </c>
      <c r="C47" s="10" t="s">
        <v>26</v>
      </c>
      <c r="D47" s="2" t="s">
        <v>27</v>
      </c>
      <c r="E47" s="2">
        <f>E43</f>
        <v>0</v>
      </c>
      <c r="F47" s="4">
        <v>611</v>
      </c>
      <c r="G47" s="2">
        <v>1</v>
      </c>
      <c r="H47" s="6">
        <f t="shared" si="9"/>
        <v>1.9157986084617538</v>
      </c>
      <c r="I47" s="6">
        <f>E47*F47*G47*H47</f>
        <v>0</v>
      </c>
    </row>
    <row r="48" spans="2:9" hidden="1" outlineLevel="1" x14ac:dyDescent="0.3">
      <c r="B48" s="36" t="s">
        <v>50</v>
      </c>
      <c r="C48" s="37"/>
      <c r="D48" s="37"/>
      <c r="E48" s="37"/>
      <c r="F48" s="37"/>
      <c r="G48" s="37"/>
      <c r="H48" s="38"/>
      <c r="I48" s="6">
        <f>SUM(I43:I47)</f>
        <v>22.759687468525634</v>
      </c>
    </row>
    <row r="49" spans="9:9" hidden="1" outlineLevel="1" x14ac:dyDescent="0.3"/>
    <row r="50" spans="9:9" collapsed="1" x14ac:dyDescent="0.3">
      <c r="I50" s="10"/>
    </row>
  </sheetData>
  <mergeCells count="11">
    <mergeCell ref="B23:I23"/>
    <mergeCell ref="B3:I3"/>
    <mergeCell ref="B5:I5"/>
    <mergeCell ref="B12:H12"/>
    <mergeCell ref="B14:I14"/>
    <mergeCell ref="B21:H21"/>
    <mergeCell ref="B30:H30"/>
    <mergeCell ref="B32:I32"/>
    <mergeCell ref="B39:H39"/>
    <mergeCell ref="B41:I41"/>
    <mergeCell ref="B48:H48"/>
  </mergeCells>
  <pageMargins left="0.7" right="0.7" top="0.75" bottom="0.75" header="0.3" footer="0.3"/>
  <pageSetup paperSize="9" scale="5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65"/>
  <sheetViews>
    <sheetView topLeftCell="A13" zoomScale="80" zoomScaleNormal="80" workbookViewId="0">
      <selection activeCell="B9" sqref="B9"/>
    </sheetView>
  </sheetViews>
  <sheetFormatPr defaultRowHeight="15.05" x14ac:dyDescent="0.3"/>
  <cols>
    <col min="1" max="1" width="3.33203125" customWidth="1"/>
    <col min="2" max="2" width="30.88671875" customWidth="1"/>
    <col min="3" max="3" width="19.88671875" customWidth="1"/>
    <col min="4" max="4" width="16.5546875" customWidth="1"/>
    <col min="5" max="5" width="12.109375" customWidth="1"/>
    <col min="6" max="8" width="16.5546875" customWidth="1"/>
    <col min="9" max="9" width="15.88671875" customWidth="1"/>
    <col min="10" max="10" width="13.88671875" customWidth="1"/>
    <col min="11" max="12" width="12.5546875" customWidth="1"/>
  </cols>
  <sheetData>
    <row r="3" spans="2:12" ht="15.65" x14ac:dyDescent="0.3">
      <c r="B3" s="35" t="s">
        <v>29</v>
      </c>
      <c r="C3" s="35"/>
      <c r="D3" s="35"/>
      <c r="E3" s="35"/>
      <c r="F3" s="35"/>
      <c r="G3" s="35"/>
      <c r="H3" s="35"/>
      <c r="I3" s="35"/>
    </row>
    <row r="4" spans="2:12" x14ac:dyDescent="0.3">
      <c r="I4" s="10">
        <v>2026</v>
      </c>
      <c r="J4" s="11">
        <v>2027</v>
      </c>
      <c r="K4" s="11">
        <v>2028</v>
      </c>
      <c r="L4" s="11">
        <v>2029</v>
      </c>
    </row>
    <row r="5" spans="2:12" ht="60.1" x14ac:dyDescent="0.3">
      <c r="B5" s="1" t="s">
        <v>7</v>
      </c>
      <c r="C5" s="1" t="s">
        <v>8</v>
      </c>
      <c r="D5" s="1" t="s">
        <v>28</v>
      </c>
      <c r="E5" s="1" t="s">
        <v>60</v>
      </c>
      <c r="F5" s="1" t="s">
        <v>5</v>
      </c>
      <c r="G5" s="1" t="s">
        <v>3</v>
      </c>
      <c r="H5" s="1" t="s">
        <v>56</v>
      </c>
      <c r="I5" s="1" t="s">
        <v>25</v>
      </c>
      <c r="J5" s="1" t="s">
        <v>25</v>
      </c>
      <c r="K5" s="1" t="s">
        <v>25</v>
      </c>
      <c r="L5" s="1" t="s">
        <v>25</v>
      </c>
    </row>
    <row r="6" spans="2:12" ht="25.7" customHeight="1" x14ac:dyDescent="0.3">
      <c r="B6" s="2" t="s">
        <v>30</v>
      </c>
      <c r="C6" s="2" t="s">
        <v>31</v>
      </c>
      <c r="D6" s="16" t="s">
        <v>64</v>
      </c>
      <c r="E6" s="4">
        <v>0.02</v>
      </c>
      <c r="F6" s="16">
        <v>254</v>
      </c>
      <c r="G6" s="2">
        <v>1.38</v>
      </c>
      <c r="H6" s="6">
        <f>'Коэф. дефлятор'!J7</f>
        <v>1.6739974800000001</v>
      </c>
      <c r="I6" s="6">
        <f>E6*F6*G6*H6</f>
        <v>11.735391933792</v>
      </c>
      <c r="J6" s="6">
        <f>I6*'Коэф. дефлятор'!$K$6</f>
        <v>12.275219962746432</v>
      </c>
      <c r="K6" s="6">
        <f>J6*'Коэф. дефлятор'!$L$6</f>
        <v>12.839880081032769</v>
      </c>
      <c r="L6" s="6">
        <f>K6*'Коэф. дефлятор'!$M$6</f>
        <v>13.430514564760276</v>
      </c>
    </row>
    <row r="7" spans="2:12" ht="25.7" customHeight="1" x14ac:dyDescent="0.3">
      <c r="B7" s="1" t="s">
        <v>49</v>
      </c>
      <c r="C7" s="1" t="s">
        <v>44</v>
      </c>
      <c r="D7" s="2"/>
      <c r="E7" s="4">
        <f>E6</f>
        <v>0.02</v>
      </c>
      <c r="F7" s="2">
        <v>1388</v>
      </c>
      <c r="G7" s="2">
        <v>1</v>
      </c>
      <c r="H7" s="6">
        <f>H6</f>
        <v>1.6739974800000001</v>
      </c>
      <c r="I7" s="6">
        <f t="shared" ref="I7:I9" si="0">E7*F7*G7*H7</f>
        <v>46.470170044800007</v>
      </c>
      <c r="J7" s="6">
        <f>I7*'Коэф. дефлятор'!$K$6</f>
        <v>48.607797866860807</v>
      </c>
      <c r="K7" s="6">
        <f>J7*'Коэф. дефлятор'!$L$6</f>
        <v>50.843756568736403</v>
      </c>
      <c r="L7" s="6">
        <f>K7*'Коэф. дефлятор'!$M$6</f>
        <v>53.182569370898278</v>
      </c>
    </row>
    <row r="8" spans="2:12" ht="25.7" customHeight="1" x14ac:dyDescent="0.3">
      <c r="B8" s="1" t="s">
        <v>47</v>
      </c>
      <c r="C8" s="2" t="s">
        <v>45</v>
      </c>
      <c r="D8" s="2"/>
      <c r="E8" s="4">
        <v>0</v>
      </c>
      <c r="F8" s="2">
        <v>1.3</v>
      </c>
      <c r="G8" s="2">
        <v>1</v>
      </c>
      <c r="H8" s="6">
        <f t="shared" ref="H8:H10" si="1">H7</f>
        <v>1.6739974800000001</v>
      </c>
      <c r="I8" s="6">
        <f t="shared" si="0"/>
        <v>0</v>
      </c>
      <c r="J8" s="6">
        <f>I8*'Коэф. дефлятор'!$K$6</f>
        <v>0</v>
      </c>
      <c r="K8" s="6">
        <f>J8*'Коэф. дефлятор'!$L$6</f>
        <v>0</v>
      </c>
      <c r="L8" s="6">
        <f>K8*'Коэф. дефлятор'!$M$6</f>
        <v>0</v>
      </c>
    </row>
    <row r="9" spans="2:12" ht="25.7" customHeight="1" x14ac:dyDescent="0.3">
      <c r="B9" s="1" t="s">
        <v>48</v>
      </c>
      <c r="C9" s="2" t="s">
        <v>46</v>
      </c>
      <c r="D9" s="2"/>
      <c r="E9" s="4">
        <v>0</v>
      </c>
      <c r="F9" s="2">
        <v>2.3199999999999998</v>
      </c>
      <c r="G9" s="2">
        <v>1</v>
      </c>
      <c r="H9" s="6">
        <f t="shared" si="1"/>
        <v>1.6739974800000001</v>
      </c>
      <c r="I9" s="6">
        <f t="shared" si="0"/>
        <v>0</v>
      </c>
      <c r="J9" s="6">
        <f>I9*'Коэф. дефлятор'!$K$6</f>
        <v>0</v>
      </c>
      <c r="K9" s="6">
        <f>J9*'Коэф. дефлятор'!$L$6</f>
        <v>0</v>
      </c>
      <c r="L9" s="6">
        <f>K9*'Коэф. дефлятор'!$M$6</f>
        <v>0</v>
      </c>
    </row>
    <row r="10" spans="2:12" x14ac:dyDescent="0.3">
      <c r="B10" s="1" t="s">
        <v>13</v>
      </c>
      <c r="C10" s="10" t="s">
        <v>26</v>
      </c>
      <c r="D10" s="2" t="s">
        <v>27</v>
      </c>
      <c r="E10" s="2">
        <f>E6</f>
        <v>0.02</v>
      </c>
      <c r="F10" s="4">
        <v>611</v>
      </c>
      <c r="G10" s="2">
        <v>1</v>
      </c>
      <c r="H10" s="6">
        <f t="shared" si="1"/>
        <v>1.6739974800000001</v>
      </c>
      <c r="I10" s="6">
        <f>E10*F10*G10*H10</f>
        <v>20.456249205600002</v>
      </c>
      <c r="J10" s="6">
        <f>I10*'Коэф. дефлятор'!$K$6</f>
        <v>21.397236669057602</v>
      </c>
      <c r="K10" s="6">
        <f>J10*'Коэф. дефлятор'!$L$6</f>
        <v>22.381509555834253</v>
      </c>
      <c r="L10" s="6">
        <f>K10*'Коэф. дефлятор'!$M$6</f>
        <v>23.41105899540263</v>
      </c>
    </row>
    <row r="11" spans="2:12" x14ac:dyDescent="0.3">
      <c r="B11" s="36" t="s">
        <v>50</v>
      </c>
      <c r="C11" s="37"/>
      <c r="D11" s="37"/>
      <c r="E11" s="37"/>
      <c r="F11" s="37"/>
      <c r="G11" s="37"/>
      <c r="H11" s="38"/>
      <c r="I11" s="6">
        <f>SUM(I6:I10)</f>
        <v>78.661811184192004</v>
      </c>
      <c r="J11" s="6">
        <f t="shared" ref="J11:L11" si="2">SUM(J6:J10)</f>
        <v>82.280254498664846</v>
      </c>
      <c r="K11" s="6">
        <f t="shared" si="2"/>
        <v>86.065146205603426</v>
      </c>
      <c r="L11" s="6">
        <f t="shared" si="2"/>
        <v>90.024142931061178</v>
      </c>
    </row>
    <row r="13" spans="2:12" x14ac:dyDescent="0.3">
      <c r="I13" s="10">
        <v>2026</v>
      </c>
      <c r="J13" s="11">
        <v>2027</v>
      </c>
      <c r="K13" s="11">
        <v>2028</v>
      </c>
      <c r="L13" s="11">
        <v>2029</v>
      </c>
    </row>
    <row r="14" spans="2:12" ht="60.1" x14ac:dyDescent="0.3">
      <c r="B14" s="1" t="s">
        <v>7</v>
      </c>
      <c r="C14" s="1" t="s">
        <v>8</v>
      </c>
      <c r="D14" s="1" t="s">
        <v>28</v>
      </c>
      <c r="E14" s="1" t="s">
        <v>60</v>
      </c>
      <c r="F14" s="1" t="s">
        <v>5</v>
      </c>
      <c r="G14" s="1" t="s">
        <v>3</v>
      </c>
      <c r="H14" s="1" t="s">
        <v>56</v>
      </c>
      <c r="I14" s="1" t="s">
        <v>25</v>
      </c>
      <c r="J14" s="1" t="s">
        <v>25</v>
      </c>
      <c r="K14" s="1" t="s">
        <v>25</v>
      </c>
      <c r="L14" s="1" t="s">
        <v>25</v>
      </c>
    </row>
    <row r="15" spans="2:12" ht="25.7" customHeight="1" x14ac:dyDescent="0.3">
      <c r="B15" s="2" t="s">
        <v>30</v>
      </c>
      <c r="C15" s="2" t="s">
        <v>31</v>
      </c>
      <c r="D15" s="16" t="s">
        <v>65</v>
      </c>
      <c r="E15" s="4">
        <v>0.02</v>
      </c>
      <c r="F15" s="16">
        <v>304</v>
      </c>
      <c r="G15" s="2">
        <v>1.38</v>
      </c>
      <c r="H15" s="6">
        <f>H6</f>
        <v>1.6739974800000001</v>
      </c>
      <c r="I15" s="6">
        <f>E15*F15*G15*H15</f>
        <v>14.045508456192001</v>
      </c>
      <c r="J15" s="6">
        <f>I15*'Коэф. дефлятор'!$K$6</f>
        <v>14.691601845176834</v>
      </c>
      <c r="K15" s="6">
        <f>J15*'Коэф. дефлятор'!$L$6</f>
        <v>15.367415530054968</v>
      </c>
      <c r="L15" s="6">
        <f>K15*'Коэф. дефлятор'!$M$6</f>
        <v>16.074316644437499</v>
      </c>
    </row>
    <row r="16" spans="2:12" ht="25.7" customHeight="1" x14ac:dyDescent="0.3">
      <c r="B16" s="1" t="s">
        <v>49</v>
      </c>
      <c r="C16" s="1" t="s">
        <v>44</v>
      </c>
      <c r="D16" s="2"/>
      <c r="E16" s="4">
        <f>E15</f>
        <v>0.02</v>
      </c>
      <c r="F16" s="2">
        <v>1388</v>
      </c>
      <c r="G16" s="2">
        <v>1</v>
      </c>
      <c r="H16" s="6">
        <f>H15</f>
        <v>1.6739974800000001</v>
      </c>
      <c r="I16" s="6">
        <f t="shared" ref="I16:I18" si="3">E16*F16*G16*H16</f>
        <v>46.470170044800007</v>
      </c>
      <c r="J16" s="6">
        <f>I16*'Коэф. дефлятор'!$K$6</f>
        <v>48.607797866860807</v>
      </c>
      <c r="K16" s="6">
        <f>J16*'Коэф. дефлятор'!$L$6</f>
        <v>50.843756568736403</v>
      </c>
      <c r="L16" s="6">
        <f>K16*'Коэф. дефлятор'!$M$6</f>
        <v>53.182569370898278</v>
      </c>
    </row>
    <row r="17" spans="2:12" ht="25.7" customHeight="1" x14ac:dyDescent="0.3">
      <c r="B17" s="1" t="s">
        <v>47</v>
      </c>
      <c r="C17" s="2" t="s">
        <v>45</v>
      </c>
      <c r="D17" s="2"/>
      <c r="E17" s="4">
        <v>0</v>
      </c>
      <c r="F17" s="2">
        <v>1.3</v>
      </c>
      <c r="G17" s="2">
        <v>1</v>
      </c>
      <c r="H17" s="6">
        <f t="shared" ref="H17:H19" si="4">H16</f>
        <v>1.6739974800000001</v>
      </c>
      <c r="I17" s="6">
        <f t="shared" si="3"/>
        <v>0</v>
      </c>
      <c r="J17" s="6">
        <f>I17*'Коэф. дефлятор'!$K$6</f>
        <v>0</v>
      </c>
      <c r="K17" s="6">
        <f>J17*'Коэф. дефлятор'!$L$6</f>
        <v>0</v>
      </c>
      <c r="L17" s="6">
        <f>K17*'Коэф. дефлятор'!$M$6</f>
        <v>0</v>
      </c>
    </row>
    <row r="18" spans="2:12" ht="25.7" customHeight="1" x14ac:dyDescent="0.3">
      <c r="B18" s="1" t="s">
        <v>48</v>
      </c>
      <c r="C18" s="2" t="s">
        <v>46</v>
      </c>
      <c r="D18" s="2"/>
      <c r="E18" s="4">
        <v>0</v>
      </c>
      <c r="F18" s="2">
        <v>2.3199999999999998</v>
      </c>
      <c r="G18" s="2">
        <v>1</v>
      </c>
      <c r="H18" s="6">
        <f t="shared" si="4"/>
        <v>1.6739974800000001</v>
      </c>
      <c r="I18" s="6">
        <f t="shared" si="3"/>
        <v>0</v>
      </c>
      <c r="J18" s="6">
        <f>I18*'Коэф. дефлятор'!$K$6</f>
        <v>0</v>
      </c>
      <c r="K18" s="6">
        <f>J18*'Коэф. дефлятор'!$L$6</f>
        <v>0</v>
      </c>
      <c r="L18" s="6">
        <f>K18*'Коэф. дефлятор'!$M$6</f>
        <v>0</v>
      </c>
    </row>
    <row r="19" spans="2:12" x14ac:dyDescent="0.3">
      <c r="B19" s="1" t="s">
        <v>13</v>
      </c>
      <c r="C19" s="10" t="s">
        <v>26</v>
      </c>
      <c r="D19" s="2" t="s">
        <v>27</v>
      </c>
      <c r="E19" s="2">
        <f>E15</f>
        <v>0.02</v>
      </c>
      <c r="F19" s="4">
        <v>611</v>
      </c>
      <c r="G19" s="2">
        <v>1</v>
      </c>
      <c r="H19" s="6">
        <f t="shared" si="4"/>
        <v>1.6739974800000001</v>
      </c>
      <c r="I19" s="6">
        <f>E19*F19*G19*H19</f>
        <v>20.456249205600002</v>
      </c>
      <c r="J19" s="6">
        <f>I19*'Коэф. дефлятор'!$K$6</f>
        <v>21.397236669057602</v>
      </c>
      <c r="K19" s="6">
        <f>J19*'Коэф. дефлятор'!$L$6</f>
        <v>22.381509555834253</v>
      </c>
      <c r="L19" s="6">
        <f>K19*'Коэф. дефлятор'!$M$6</f>
        <v>23.41105899540263</v>
      </c>
    </row>
    <row r="20" spans="2:12" x14ac:dyDescent="0.3">
      <c r="B20" s="36" t="s">
        <v>50</v>
      </c>
      <c r="C20" s="37"/>
      <c r="D20" s="37"/>
      <c r="E20" s="37"/>
      <c r="F20" s="37"/>
      <c r="G20" s="37"/>
      <c r="H20" s="38"/>
      <c r="I20" s="6">
        <f>SUM(I15:I19)</f>
        <v>80.971927706592012</v>
      </c>
      <c r="J20" s="6">
        <f t="shared" ref="J20:L20" si="5">SUM(J15:J19)</f>
        <v>84.696636381095246</v>
      </c>
      <c r="K20" s="6">
        <f t="shared" si="5"/>
        <v>88.592681654625622</v>
      </c>
      <c r="L20" s="6">
        <f t="shared" si="5"/>
        <v>92.667945010738407</v>
      </c>
    </row>
    <row r="21" spans="2:12" x14ac:dyDescent="0.3">
      <c r="B21" s="17"/>
      <c r="C21" s="17"/>
      <c r="D21" s="17"/>
      <c r="E21" s="17"/>
      <c r="F21" s="17"/>
      <c r="G21" s="17"/>
      <c r="H21" s="17"/>
      <c r="I21" s="18"/>
      <c r="J21" s="18"/>
      <c r="K21" s="18"/>
      <c r="L21" s="18"/>
    </row>
    <row r="22" spans="2:12" x14ac:dyDescent="0.3">
      <c r="I22" s="10">
        <v>2026</v>
      </c>
      <c r="J22" s="11">
        <v>2027</v>
      </c>
      <c r="K22" s="11">
        <v>2028</v>
      </c>
      <c r="L22" s="11">
        <v>2029</v>
      </c>
    </row>
    <row r="23" spans="2:12" ht="60.1" x14ac:dyDescent="0.3">
      <c r="B23" s="1" t="s">
        <v>7</v>
      </c>
      <c r="C23" s="1" t="s">
        <v>8</v>
      </c>
      <c r="D23" s="1" t="s">
        <v>28</v>
      </c>
      <c r="E23" s="1" t="s">
        <v>60</v>
      </c>
      <c r="F23" s="1" t="s">
        <v>5</v>
      </c>
      <c r="G23" s="1" t="s">
        <v>3</v>
      </c>
      <c r="H23" s="1" t="s">
        <v>56</v>
      </c>
      <c r="I23" s="1" t="s">
        <v>25</v>
      </c>
      <c r="J23" s="1" t="s">
        <v>25</v>
      </c>
      <c r="K23" s="1" t="s">
        <v>25</v>
      </c>
      <c r="L23" s="1" t="s">
        <v>25</v>
      </c>
    </row>
    <row r="24" spans="2:12" ht="25.7" customHeight="1" x14ac:dyDescent="0.3">
      <c r="B24" s="2" t="s">
        <v>30</v>
      </c>
      <c r="C24" s="2" t="s">
        <v>31</v>
      </c>
      <c r="D24" s="16" t="s">
        <v>63</v>
      </c>
      <c r="E24" s="4">
        <v>0.02</v>
      </c>
      <c r="F24" s="16">
        <v>398</v>
      </c>
      <c r="G24" s="2">
        <v>1.38</v>
      </c>
      <c r="H24" s="6">
        <f>H6</f>
        <v>1.6739974800000001</v>
      </c>
      <c r="I24" s="6">
        <f>E24*F24*G24*H24</f>
        <v>18.388527518304002</v>
      </c>
      <c r="J24" s="6">
        <f>I24*'Коэф. дефлятор'!$K$6</f>
        <v>19.234399784145989</v>
      </c>
      <c r="K24" s="6">
        <f>J24*'Коэф. дефлятор'!$L$6</f>
        <v>20.119182174216704</v>
      </c>
      <c r="L24" s="6">
        <f>K24*'Коэф. дефлятор'!$M$6</f>
        <v>21.044664554230671</v>
      </c>
    </row>
    <row r="25" spans="2:12" ht="25.7" customHeight="1" x14ac:dyDescent="0.3">
      <c r="B25" s="1" t="s">
        <v>49</v>
      </c>
      <c r="C25" s="1" t="s">
        <v>44</v>
      </c>
      <c r="D25" s="2"/>
      <c r="E25" s="4">
        <f>E24</f>
        <v>0.02</v>
      </c>
      <c r="F25" s="2">
        <v>1388</v>
      </c>
      <c r="G25" s="2">
        <v>1</v>
      </c>
      <c r="H25" s="6">
        <f>H24</f>
        <v>1.6739974800000001</v>
      </c>
      <c r="I25" s="6">
        <f t="shared" ref="I25:I27" si="6">E25*F25*G25*H25</f>
        <v>46.470170044800007</v>
      </c>
      <c r="J25" s="6">
        <f>I25*'Коэф. дефлятор'!$K$6</f>
        <v>48.607797866860807</v>
      </c>
      <c r="K25" s="6">
        <f>J25*'Коэф. дефлятор'!$L$6</f>
        <v>50.843756568736403</v>
      </c>
      <c r="L25" s="6">
        <f>K25*'Коэф. дефлятор'!$M$6</f>
        <v>53.182569370898278</v>
      </c>
    </row>
    <row r="26" spans="2:12" ht="25.7" customHeight="1" x14ac:dyDescent="0.3">
      <c r="B26" s="1" t="s">
        <v>47</v>
      </c>
      <c r="C26" s="2" t="s">
        <v>45</v>
      </c>
      <c r="D26" s="2"/>
      <c r="E26" s="4">
        <v>0</v>
      </c>
      <c r="F26" s="2">
        <v>1.3</v>
      </c>
      <c r="G26" s="2">
        <v>1</v>
      </c>
      <c r="H26" s="6">
        <f t="shared" ref="H26:H28" si="7">H25</f>
        <v>1.6739974800000001</v>
      </c>
      <c r="I26" s="6">
        <f t="shared" si="6"/>
        <v>0</v>
      </c>
      <c r="J26" s="6">
        <f>I26*'Коэф. дефлятор'!$K$6</f>
        <v>0</v>
      </c>
      <c r="K26" s="6">
        <f>J26*'Коэф. дефлятор'!$L$6</f>
        <v>0</v>
      </c>
      <c r="L26" s="6">
        <f>K26*'Коэф. дефлятор'!$M$6</f>
        <v>0</v>
      </c>
    </row>
    <row r="27" spans="2:12" ht="25.7" customHeight="1" x14ac:dyDescent="0.3">
      <c r="B27" s="1" t="s">
        <v>48</v>
      </c>
      <c r="C27" s="2" t="s">
        <v>46</v>
      </c>
      <c r="D27" s="2"/>
      <c r="E27" s="4">
        <v>0</v>
      </c>
      <c r="F27" s="2">
        <v>2.3199999999999998</v>
      </c>
      <c r="G27" s="2">
        <v>1</v>
      </c>
      <c r="H27" s="6">
        <f t="shared" si="7"/>
        <v>1.6739974800000001</v>
      </c>
      <c r="I27" s="6">
        <f t="shared" si="6"/>
        <v>0</v>
      </c>
      <c r="J27" s="6">
        <f>I27*'Коэф. дефлятор'!$K$6</f>
        <v>0</v>
      </c>
      <c r="K27" s="6">
        <f>J27*'Коэф. дефлятор'!$L$6</f>
        <v>0</v>
      </c>
      <c r="L27" s="6">
        <f>K27*'Коэф. дефлятор'!$M$6</f>
        <v>0</v>
      </c>
    </row>
    <row r="28" spans="2:12" x14ac:dyDescent="0.3">
      <c r="B28" s="1" t="s">
        <v>13</v>
      </c>
      <c r="C28" s="10" t="s">
        <v>26</v>
      </c>
      <c r="D28" s="2" t="s">
        <v>27</v>
      </c>
      <c r="E28" s="2">
        <f>E24</f>
        <v>0.02</v>
      </c>
      <c r="F28" s="4">
        <v>611</v>
      </c>
      <c r="G28" s="2">
        <v>1</v>
      </c>
      <c r="H28" s="6">
        <f t="shared" si="7"/>
        <v>1.6739974800000001</v>
      </c>
      <c r="I28" s="6">
        <f>E28*F28*G28*H28</f>
        <v>20.456249205600002</v>
      </c>
      <c r="J28" s="6">
        <f>I28*'Коэф. дефлятор'!$K$6</f>
        <v>21.397236669057602</v>
      </c>
      <c r="K28" s="6">
        <f>J28*'Коэф. дефлятор'!$L$6</f>
        <v>22.381509555834253</v>
      </c>
      <c r="L28" s="6">
        <f>K28*'Коэф. дефлятор'!$M$6</f>
        <v>23.41105899540263</v>
      </c>
    </row>
    <row r="29" spans="2:12" x14ac:dyDescent="0.3">
      <c r="B29" s="36" t="s">
        <v>50</v>
      </c>
      <c r="C29" s="37"/>
      <c r="D29" s="37"/>
      <c r="E29" s="37"/>
      <c r="F29" s="37"/>
      <c r="G29" s="37"/>
      <c r="H29" s="38"/>
      <c r="I29" s="6">
        <f>SUM(I24:I28)</f>
        <v>85.314946768704019</v>
      </c>
      <c r="J29" s="6">
        <f t="shared" ref="J29:L29" si="8">SUM(J24:J28)</f>
        <v>89.239434320064404</v>
      </c>
      <c r="K29" s="6">
        <f t="shared" si="8"/>
        <v>93.344448298787356</v>
      </c>
      <c r="L29" s="6">
        <f t="shared" si="8"/>
        <v>97.638292920531583</v>
      </c>
    </row>
    <row r="30" spans="2:12" x14ac:dyDescent="0.3">
      <c r="B30" s="17"/>
      <c r="C30" s="17"/>
      <c r="D30" s="17"/>
      <c r="E30" s="17"/>
      <c r="F30" s="17"/>
      <c r="G30" s="17"/>
      <c r="H30" s="17"/>
      <c r="I30" s="18"/>
      <c r="J30" s="18"/>
      <c r="K30" s="18"/>
      <c r="L30" s="18"/>
    </row>
    <row r="31" spans="2:12" x14ac:dyDescent="0.3">
      <c r="I31" s="10">
        <v>2026</v>
      </c>
      <c r="J31" s="11">
        <v>2027</v>
      </c>
      <c r="K31" s="11">
        <v>2028</v>
      </c>
      <c r="L31" s="11">
        <v>2029</v>
      </c>
    </row>
    <row r="32" spans="2:12" ht="60.1" x14ac:dyDescent="0.3">
      <c r="B32" s="1" t="s">
        <v>7</v>
      </c>
      <c r="C32" s="1" t="s">
        <v>8</v>
      </c>
      <c r="D32" s="1" t="s">
        <v>28</v>
      </c>
      <c r="E32" s="1" t="s">
        <v>60</v>
      </c>
      <c r="F32" s="1" t="s">
        <v>5</v>
      </c>
      <c r="G32" s="1" t="s">
        <v>3</v>
      </c>
      <c r="H32" s="1" t="s">
        <v>56</v>
      </c>
      <c r="I32" s="1" t="s">
        <v>25</v>
      </c>
      <c r="J32" s="1" t="s">
        <v>25</v>
      </c>
      <c r="K32" s="1" t="s">
        <v>25</v>
      </c>
      <c r="L32" s="1" t="s">
        <v>25</v>
      </c>
    </row>
    <row r="33" spans="2:12" ht="25.7" customHeight="1" x14ac:dyDescent="0.3">
      <c r="B33" s="2" t="s">
        <v>30</v>
      </c>
      <c r="C33" s="2" t="s">
        <v>31</v>
      </c>
      <c r="D33" s="16" t="s">
        <v>84</v>
      </c>
      <c r="E33" s="4">
        <v>0.02</v>
      </c>
      <c r="F33" s="16">
        <v>448</v>
      </c>
      <c r="G33" s="2">
        <v>1.38</v>
      </c>
      <c r="H33" s="6">
        <f>H24</f>
        <v>1.6739974800000001</v>
      </c>
      <c r="I33" s="6">
        <f>E33*F33*G33*H33</f>
        <v>20.698644040704004</v>
      </c>
      <c r="J33" s="6">
        <f>I33*'Коэф. дефлятор'!$K$6</f>
        <v>21.650781666576389</v>
      </c>
      <c r="K33" s="6">
        <f>J33*'Коэф. дефлятор'!$L$6</f>
        <v>22.646717623238903</v>
      </c>
      <c r="L33" s="6">
        <f>K33*'Коэф. дефлятор'!$M$6</f>
        <v>23.688466633907893</v>
      </c>
    </row>
    <row r="34" spans="2:12" ht="25.7" customHeight="1" x14ac:dyDescent="0.3">
      <c r="B34" s="1" t="s">
        <v>49</v>
      </c>
      <c r="C34" s="1" t="s">
        <v>44</v>
      </c>
      <c r="D34" s="2"/>
      <c r="E34" s="4">
        <f>E33</f>
        <v>0.02</v>
      </c>
      <c r="F34" s="2">
        <v>1388</v>
      </c>
      <c r="G34" s="2">
        <v>1</v>
      </c>
      <c r="H34" s="6">
        <f>H33</f>
        <v>1.6739974800000001</v>
      </c>
      <c r="I34" s="6">
        <f t="shared" ref="I34:I36" si="9">E34*F34*G34*H34</f>
        <v>46.470170044800007</v>
      </c>
      <c r="J34" s="6">
        <f>I34*'Коэф. дефлятор'!$K$6</f>
        <v>48.607797866860807</v>
      </c>
      <c r="K34" s="6">
        <f>J34*'Коэф. дефлятор'!$L$6</f>
        <v>50.843756568736403</v>
      </c>
      <c r="L34" s="6">
        <f>K34*'Коэф. дефлятор'!$M$6</f>
        <v>53.182569370898278</v>
      </c>
    </row>
    <row r="35" spans="2:12" ht="25.7" customHeight="1" x14ac:dyDescent="0.3">
      <c r="B35" s="1" t="s">
        <v>47</v>
      </c>
      <c r="C35" s="2" t="s">
        <v>45</v>
      </c>
      <c r="D35" s="2"/>
      <c r="E35" s="4">
        <v>0</v>
      </c>
      <c r="F35" s="2">
        <v>1.3</v>
      </c>
      <c r="G35" s="2">
        <v>1</v>
      </c>
      <c r="H35" s="6">
        <f t="shared" ref="H35:H37" si="10">H34</f>
        <v>1.6739974800000001</v>
      </c>
      <c r="I35" s="6">
        <f t="shared" si="9"/>
        <v>0</v>
      </c>
      <c r="J35" s="6">
        <f>I35*'Коэф. дефлятор'!$K$6</f>
        <v>0</v>
      </c>
      <c r="K35" s="6">
        <f>J35*'Коэф. дефлятор'!$L$6</f>
        <v>0</v>
      </c>
      <c r="L35" s="6">
        <f>K35*'Коэф. дефлятор'!$M$6</f>
        <v>0</v>
      </c>
    </row>
    <row r="36" spans="2:12" ht="25.7" customHeight="1" x14ac:dyDescent="0.3">
      <c r="B36" s="1" t="s">
        <v>48</v>
      </c>
      <c r="C36" s="2" t="s">
        <v>46</v>
      </c>
      <c r="D36" s="2"/>
      <c r="E36" s="4">
        <v>0</v>
      </c>
      <c r="F36" s="2">
        <v>2.3199999999999998</v>
      </c>
      <c r="G36" s="2">
        <v>1</v>
      </c>
      <c r="H36" s="6">
        <f t="shared" si="10"/>
        <v>1.6739974800000001</v>
      </c>
      <c r="I36" s="6">
        <f t="shared" si="9"/>
        <v>0</v>
      </c>
      <c r="J36" s="6">
        <f>I36*'Коэф. дефлятор'!$K$6</f>
        <v>0</v>
      </c>
      <c r="K36" s="6">
        <f>J36*'Коэф. дефлятор'!$L$6</f>
        <v>0</v>
      </c>
      <c r="L36" s="6">
        <f>K36*'Коэф. дефлятор'!$M$6</f>
        <v>0</v>
      </c>
    </row>
    <row r="37" spans="2:12" x14ac:dyDescent="0.3">
      <c r="B37" s="1" t="s">
        <v>13</v>
      </c>
      <c r="C37" s="10" t="s">
        <v>26</v>
      </c>
      <c r="D37" s="2" t="s">
        <v>27</v>
      </c>
      <c r="E37" s="2">
        <f>E33</f>
        <v>0.02</v>
      </c>
      <c r="F37" s="4">
        <v>611</v>
      </c>
      <c r="G37" s="2">
        <v>1</v>
      </c>
      <c r="H37" s="6">
        <f t="shared" si="10"/>
        <v>1.6739974800000001</v>
      </c>
      <c r="I37" s="6">
        <f>E37*F37*G37*H37</f>
        <v>20.456249205600002</v>
      </c>
      <c r="J37" s="6">
        <f>I37*'Коэф. дефлятор'!$K$6</f>
        <v>21.397236669057602</v>
      </c>
      <c r="K37" s="6">
        <f>J37*'Коэф. дефлятор'!$L$6</f>
        <v>22.381509555834253</v>
      </c>
      <c r="L37" s="6">
        <f>K37*'Коэф. дефлятор'!$M$6</f>
        <v>23.41105899540263</v>
      </c>
    </row>
    <row r="38" spans="2:12" x14ac:dyDescent="0.3">
      <c r="B38" s="36" t="s">
        <v>50</v>
      </c>
      <c r="C38" s="37"/>
      <c r="D38" s="37"/>
      <c r="E38" s="37"/>
      <c r="F38" s="37"/>
      <c r="G38" s="37"/>
      <c r="H38" s="38"/>
      <c r="I38" s="6">
        <f>SUM(I33:I37)</f>
        <v>87.625063291104013</v>
      </c>
      <c r="J38" s="6">
        <f t="shared" ref="J38:L38" si="11">SUM(J33:J37)</f>
        <v>91.655816202494805</v>
      </c>
      <c r="K38" s="6">
        <f t="shared" si="11"/>
        <v>95.871983747809566</v>
      </c>
      <c r="L38" s="6">
        <f t="shared" si="11"/>
        <v>100.2820950002088</v>
      </c>
    </row>
    <row r="40" spans="2:12" x14ac:dyDescent="0.3">
      <c r="I40" s="10">
        <v>2026</v>
      </c>
      <c r="J40" s="11">
        <v>2027</v>
      </c>
      <c r="K40" s="11">
        <v>2028</v>
      </c>
      <c r="L40" s="11">
        <v>2029</v>
      </c>
    </row>
    <row r="41" spans="2:12" ht="60.1" x14ac:dyDescent="0.3">
      <c r="B41" s="1" t="s">
        <v>7</v>
      </c>
      <c r="C41" s="1" t="s">
        <v>8</v>
      </c>
      <c r="D41" s="1" t="s">
        <v>28</v>
      </c>
      <c r="E41" s="1" t="s">
        <v>60</v>
      </c>
      <c r="F41" s="1" t="s">
        <v>5</v>
      </c>
      <c r="G41" s="1" t="s">
        <v>3</v>
      </c>
      <c r="H41" s="1" t="s">
        <v>56</v>
      </c>
      <c r="I41" s="1" t="s">
        <v>25</v>
      </c>
      <c r="J41" s="1" t="s">
        <v>25</v>
      </c>
      <c r="K41" s="1" t="s">
        <v>25</v>
      </c>
      <c r="L41" s="1" t="s">
        <v>25</v>
      </c>
    </row>
    <row r="42" spans="2:12" ht="25.7" customHeight="1" x14ac:dyDescent="0.3">
      <c r="B42" s="2" t="s">
        <v>30</v>
      </c>
      <c r="C42" s="2" t="s">
        <v>31</v>
      </c>
      <c r="D42" s="16" t="s">
        <v>62</v>
      </c>
      <c r="E42" s="4">
        <v>0.02</v>
      </c>
      <c r="F42" s="16">
        <v>539</v>
      </c>
      <c r="G42" s="2">
        <v>1.38</v>
      </c>
      <c r="H42" s="6">
        <f>H34</f>
        <v>1.6739974800000001</v>
      </c>
      <c r="I42" s="6">
        <f>E42*F42*G42*H42</f>
        <v>24.903056111472001</v>
      </c>
      <c r="J42" s="6">
        <f>I42*'Коэф. дефлятор'!$K$6</f>
        <v>26.048596692599713</v>
      </c>
      <c r="K42" s="6">
        <f>J42*'Коэф. дефлятор'!$L$6</f>
        <v>27.246832140459301</v>
      </c>
      <c r="L42" s="6">
        <f>K42*'Коэф. дефлятор'!$M$6</f>
        <v>28.500186418920428</v>
      </c>
    </row>
    <row r="43" spans="2:12" ht="25.7" customHeight="1" x14ac:dyDescent="0.3">
      <c r="B43" s="1" t="s">
        <v>49</v>
      </c>
      <c r="C43" s="1" t="s">
        <v>44</v>
      </c>
      <c r="D43" s="2"/>
      <c r="E43" s="4">
        <f>E42</f>
        <v>0.02</v>
      </c>
      <c r="F43" s="2">
        <v>1388</v>
      </c>
      <c r="G43" s="2">
        <v>1</v>
      </c>
      <c r="H43" s="6">
        <f>H42</f>
        <v>1.6739974800000001</v>
      </c>
      <c r="I43" s="6">
        <f t="shared" ref="I43:I45" si="12">E43*F43*G43*H43</f>
        <v>46.470170044800007</v>
      </c>
      <c r="J43" s="6">
        <f>I43*'Коэф. дефлятор'!$K$6</f>
        <v>48.607797866860807</v>
      </c>
      <c r="K43" s="6">
        <f>J43*'Коэф. дефлятор'!$L$6</f>
        <v>50.843756568736403</v>
      </c>
      <c r="L43" s="6">
        <f>K43*'Коэф. дефлятор'!$M$6</f>
        <v>53.182569370898278</v>
      </c>
    </row>
    <row r="44" spans="2:12" ht="25.7" customHeight="1" x14ac:dyDescent="0.3">
      <c r="B44" s="1" t="s">
        <v>47</v>
      </c>
      <c r="C44" s="2" t="s">
        <v>45</v>
      </c>
      <c r="D44" s="2"/>
      <c r="E44" s="4"/>
      <c r="F44" s="2">
        <v>1.3</v>
      </c>
      <c r="G44" s="2">
        <v>1</v>
      </c>
      <c r="H44" s="6">
        <f t="shared" ref="H44:H46" si="13">H43</f>
        <v>1.6739974800000001</v>
      </c>
      <c r="I44" s="6">
        <f t="shared" si="12"/>
        <v>0</v>
      </c>
      <c r="J44" s="6">
        <f>I44*'Коэф. дефлятор'!$K$6</f>
        <v>0</v>
      </c>
      <c r="K44" s="6">
        <f>J44*'Коэф. дефлятор'!$L$6</f>
        <v>0</v>
      </c>
      <c r="L44" s="6">
        <f>K44*'Коэф. дефлятор'!$M$6</f>
        <v>0</v>
      </c>
    </row>
    <row r="45" spans="2:12" ht="25.7" customHeight="1" x14ac:dyDescent="0.3">
      <c r="B45" s="1" t="s">
        <v>48</v>
      </c>
      <c r="C45" s="2" t="s">
        <v>46</v>
      </c>
      <c r="D45" s="2"/>
      <c r="E45" s="4"/>
      <c r="F45" s="2">
        <v>2.3199999999999998</v>
      </c>
      <c r="G45" s="2">
        <v>1</v>
      </c>
      <c r="H45" s="6">
        <f t="shared" si="13"/>
        <v>1.6739974800000001</v>
      </c>
      <c r="I45" s="6">
        <f t="shared" si="12"/>
        <v>0</v>
      </c>
      <c r="J45" s="6">
        <f>I45*'Коэф. дефлятор'!$K$6</f>
        <v>0</v>
      </c>
      <c r="K45" s="6">
        <f>J45*'Коэф. дефлятор'!$L$6</f>
        <v>0</v>
      </c>
      <c r="L45" s="6">
        <f>K45*'Коэф. дефлятор'!$M$6</f>
        <v>0</v>
      </c>
    </row>
    <row r="46" spans="2:12" x14ac:dyDescent="0.3">
      <c r="B46" s="1" t="s">
        <v>13</v>
      </c>
      <c r="C46" s="10" t="s">
        <v>26</v>
      </c>
      <c r="D46" s="2" t="s">
        <v>27</v>
      </c>
      <c r="E46" s="2">
        <f>E42</f>
        <v>0.02</v>
      </c>
      <c r="F46" s="4">
        <v>611</v>
      </c>
      <c r="G46" s="2">
        <v>1</v>
      </c>
      <c r="H46" s="6">
        <f t="shared" si="13"/>
        <v>1.6739974800000001</v>
      </c>
      <c r="I46" s="6">
        <f>E46*F46*G46*H46</f>
        <v>20.456249205600002</v>
      </c>
      <c r="J46" s="6">
        <f>I46*'Коэф. дефлятор'!$K$6</f>
        <v>21.397236669057602</v>
      </c>
      <c r="K46" s="6">
        <f>J46*'Коэф. дефлятор'!$L$6</f>
        <v>22.381509555834253</v>
      </c>
      <c r="L46" s="6">
        <f>K46*'Коэф. дефлятор'!$M$6</f>
        <v>23.41105899540263</v>
      </c>
    </row>
    <row r="47" spans="2:12" x14ac:dyDescent="0.3">
      <c r="B47" s="36" t="s">
        <v>50</v>
      </c>
      <c r="C47" s="37"/>
      <c r="D47" s="37"/>
      <c r="E47" s="37"/>
      <c r="F47" s="37"/>
      <c r="G47" s="37"/>
      <c r="H47" s="38"/>
      <c r="I47" s="6">
        <f>SUM(I42:I46)</f>
        <v>91.829475361872014</v>
      </c>
      <c r="J47" s="6">
        <f t="shared" ref="J47:L47" si="14">SUM(J42:J46)</f>
        <v>96.053631228518128</v>
      </c>
      <c r="K47" s="6">
        <f t="shared" si="14"/>
        <v>100.47209826502996</v>
      </c>
      <c r="L47" s="6">
        <f t="shared" si="14"/>
        <v>105.09381478522134</v>
      </c>
    </row>
    <row r="49" spans="2:12" x14ac:dyDescent="0.3">
      <c r="I49" s="10">
        <v>2026</v>
      </c>
      <c r="J49" s="11">
        <v>2027</v>
      </c>
      <c r="K49" s="11">
        <v>2028</v>
      </c>
      <c r="L49" s="11">
        <v>2029</v>
      </c>
    </row>
    <row r="50" spans="2:12" ht="60.1" x14ac:dyDescent="0.3">
      <c r="B50" s="1" t="s">
        <v>7</v>
      </c>
      <c r="C50" s="1" t="s">
        <v>8</v>
      </c>
      <c r="D50" s="1" t="s">
        <v>28</v>
      </c>
      <c r="E50" s="1" t="s">
        <v>60</v>
      </c>
      <c r="F50" s="1" t="s">
        <v>5</v>
      </c>
      <c r="G50" s="1" t="s">
        <v>3</v>
      </c>
      <c r="H50" s="1" t="s">
        <v>56</v>
      </c>
      <c r="I50" s="1" t="s">
        <v>25</v>
      </c>
      <c r="J50" s="1" t="s">
        <v>25</v>
      </c>
      <c r="K50" s="1" t="s">
        <v>25</v>
      </c>
      <c r="L50" s="1" t="s">
        <v>25</v>
      </c>
    </row>
    <row r="51" spans="2:12" ht="25.7" customHeight="1" x14ac:dyDescent="0.3">
      <c r="B51" s="2" t="s">
        <v>30</v>
      </c>
      <c r="C51" s="2" t="s">
        <v>31</v>
      </c>
      <c r="D51" s="16" t="s">
        <v>32</v>
      </c>
      <c r="E51" s="4">
        <v>0.02</v>
      </c>
      <c r="F51" s="16">
        <v>618</v>
      </c>
      <c r="G51" s="2">
        <v>1.38</v>
      </c>
      <c r="H51" s="6">
        <f>H43</f>
        <v>1.6739974800000001</v>
      </c>
      <c r="I51" s="6">
        <f>E51*F51*G51*H51</f>
        <v>28.553040216864002</v>
      </c>
      <c r="J51" s="6">
        <f>I51*'Коэф. дефлятор'!$K$6</f>
        <v>29.866480066839745</v>
      </c>
      <c r="K51" s="6">
        <f>J51*'Коэф. дефлятор'!$L$6</f>
        <v>31.240338149914376</v>
      </c>
      <c r="L51" s="6">
        <f>K51*'Коэф. дефлятор'!$M$6</f>
        <v>32.677393704810441</v>
      </c>
    </row>
    <row r="52" spans="2:12" ht="25.7" customHeight="1" x14ac:dyDescent="0.3">
      <c r="B52" s="1" t="s">
        <v>49</v>
      </c>
      <c r="C52" s="1" t="s">
        <v>44</v>
      </c>
      <c r="D52" s="2"/>
      <c r="E52" s="4">
        <f>E51</f>
        <v>0.02</v>
      </c>
      <c r="F52" s="2">
        <v>1388</v>
      </c>
      <c r="G52" s="2">
        <v>1</v>
      </c>
      <c r="H52" s="6">
        <f>H51</f>
        <v>1.6739974800000001</v>
      </c>
      <c r="I52" s="6">
        <f t="shared" ref="I52:I54" si="15">E52*F52*G52*H52</f>
        <v>46.470170044800007</v>
      </c>
      <c r="J52" s="6">
        <f>I52*'Коэф. дефлятор'!$K$6</f>
        <v>48.607797866860807</v>
      </c>
      <c r="K52" s="6">
        <f>J52*'Коэф. дефлятор'!$L$6</f>
        <v>50.843756568736403</v>
      </c>
      <c r="L52" s="6">
        <f>K52*'Коэф. дефлятор'!$M$6</f>
        <v>53.182569370898278</v>
      </c>
    </row>
    <row r="53" spans="2:12" ht="25.7" customHeight="1" x14ac:dyDescent="0.3">
      <c r="B53" s="1" t="s">
        <v>47</v>
      </c>
      <c r="C53" s="2" t="s">
        <v>45</v>
      </c>
      <c r="D53" s="2"/>
      <c r="E53" s="4"/>
      <c r="F53" s="2">
        <v>1.3</v>
      </c>
      <c r="G53" s="2">
        <v>1</v>
      </c>
      <c r="H53" s="6">
        <f t="shared" ref="H53:H55" si="16">H52</f>
        <v>1.6739974800000001</v>
      </c>
      <c r="I53" s="6">
        <f t="shared" si="15"/>
        <v>0</v>
      </c>
      <c r="J53" s="6">
        <f>I53*'Коэф. дефлятор'!$K$6</f>
        <v>0</v>
      </c>
      <c r="K53" s="6">
        <f>J53*'Коэф. дефлятор'!$L$6</f>
        <v>0</v>
      </c>
      <c r="L53" s="6">
        <f>K53*'Коэф. дефлятор'!$M$6</f>
        <v>0</v>
      </c>
    </row>
    <row r="54" spans="2:12" ht="25.7" customHeight="1" x14ac:dyDescent="0.3">
      <c r="B54" s="1" t="s">
        <v>48</v>
      </c>
      <c r="C54" s="2" t="s">
        <v>46</v>
      </c>
      <c r="D54" s="2"/>
      <c r="E54" s="4"/>
      <c r="F54" s="2">
        <v>2.3199999999999998</v>
      </c>
      <c r="G54" s="2">
        <v>1</v>
      </c>
      <c r="H54" s="6">
        <f t="shared" si="16"/>
        <v>1.6739974800000001</v>
      </c>
      <c r="I54" s="6">
        <f t="shared" si="15"/>
        <v>0</v>
      </c>
      <c r="J54" s="6">
        <f>I54*'Коэф. дефлятор'!$K$6</f>
        <v>0</v>
      </c>
      <c r="K54" s="6">
        <f>J54*'Коэф. дефлятор'!$L$6</f>
        <v>0</v>
      </c>
      <c r="L54" s="6">
        <f>K54*'Коэф. дефлятор'!$M$6</f>
        <v>0</v>
      </c>
    </row>
    <row r="55" spans="2:12" x14ac:dyDescent="0.3">
      <c r="B55" s="1" t="s">
        <v>13</v>
      </c>
      <c r="C55" s="10" t="s">
        <v>26</v>
      </c>
      <c r="D55" s="2" t="s">
        <v>27</v>
      </c>
      <c r="E55" s="2">
        <f>E51</f>
        <v>0.02</v>
      </c>
      <c r="F55" s="4">
        <v>611</v>
      </c>
      <c r="G55" s="2">
        <v>1</v>
      </c>
      <c r="H55" s="6">
        <f t="shared" si="16"/>
        <v>1.6739974800000001</v>
      </c>
      <c r="I55" s="6">
        <f>E55*F55*G55*H55</f>
        <v>20.456249205600002</v>
      </c>
      <c r="J55" s="6">
        <f>I55*'Коэф. дефлятор'!$K$6</f>
        <v>21.397236669057602</v>
      </c>
      <c r="K55" s="6">
        <f>J55*'Коэф. дефлятор'!$L$6</f>
        <v>22.381509555834253</v>
      </c>
      <c r="L55" s="6">
        <f>K55*'Коэф. дефлятор'!$M$6</f>
        <v>23.41105899540263</v>
      </c>
    </row>
    <row r="56" spans="2:12" x14ac:dyDescent="0.3">
      <c r="B56" s="36" t="s">
        <v>50</v>
      </c>
      <c r="C56" s="37"/>
      <c r="D56" s="37"/>
      <c r="E56" s="37"/>
      <c r="F56" s="37"/>
      <c r="G56" s="37"/>
      <c r="H56" s="38"/>
      <c r="I56" s="6">
        <f>SUM(I51:I55)</f>
        <v>95.479459467264007</v>
      </c>
      <c r="J56" s="6">
        <f t="shared" ref="J56:L56" si="17">SUM(J51:J55)</f>
        <v>99.871514602758154</v>
      </c>
      <c r="K56" s="6">
        <f t="shared" si="17"/>
        <v>104.46560427448503</v>
      </c>
      <c r="L56" s="6">
        <f t="shared" si="17"/>
        <v>109.27102207111135</v>
      </c>
    </row>
    <row r="58" spans="2:12" x14ac:dyDescent="0.3">
      <c r="I58" s="10">
        <v>2026</v>
      </c>
      <c r="J58" s="11">
        <v>2027</v>
      </c>
      <c r="K58" s="11">
        <v>2028</v>
      </c>
      <c r="L58" s="11">
        <v>2029</v>
      </c>
    </row>
    <row r="59" spans="2:12" ht="60.1" x14ac:dyDescent="0.3">
      <c r="B59" s="1" t="s">
        <v>7</v>
      </c>
      <c r="C59" s="1" t="s">
        <v>8</v>
      </c>
      <c r="D59" s="1" t="s">
        <v>28</v>
      </c>
      <c r="E59" s="1" t="s">
        <v>60</v>
      </c>
      <c r="F59" s="1" t="s">
        <v>5</v>
      </c>
      <c r="G59" s="1" t="s">
        <v>3</v>
      </c>
      <c r="H59" s="1" t="s">
        <v>56</v>
      </c>
      <c r="I59" s="1" t="s">
        <v>25</v>
      </c>
      <c r="J59" s="1" t="s">
        <v>25</v>
      </c>
      <c r="K59" s="1" t="s">
        <v>25</v>
      </c>
      <c r="L59" s="1" t="s">
        <v>25</v>
      </c>
    </row>
    <row r="60" spans="2:12" ht="25.7" customHeight="1" x14ac:dyDescent="0.3">
      <c r="B60" s="2" t="s">
        <v>30</v>
      </c>
      <c r="C60" s="2" t="s">
        <v>31</v>
      </c>
      <c r="D60" s="16" t="s">
        <v>66</v>
      </c>
      <c r="E60" s="4">
        <v>0.02</v>
      </c>
      <c r="F60" s="16">
        <v>1116</v>
      </c>
      <c r="G60" s="2">
        <v>1.38</v>
      </c>
      <c r="H60" s="6">
        <f>H51</f>
        <v>1.6739974800000001</v>
      </c>
      <c r="I60" s="6">
        <f>E60*F60*G60*H60</f>
        <v>51.561800779968003</v>
      </c>
      <c r="J60" s="6">
        <f>I60*'Коэф. дефлятор'!$K$6</f>
        <v>53.933643615846535</v>
      </c>
      <c r="K60" s="6">
        <f>J60*'Коэф. дефлятор'!$L$6</f>
        <v>56.414591222175474</v>
      </c>
      <c r="L60" s="6">
        <f>K60*'Коэф. дефлятор'!$M$6</f>
        <v>59.00966241839555</v>
      </c>
    </row>
    <row r="61" spans="2:12" ht="25.7" customHeight="1" x14ac:dyDescent="0.3">
      <c r="B61" s="1" t="s">
        <v>49</v>
      </c>
      <c r="C61" s="1" t="s">
        <v>44</v>
      </c>
      <c r="D61" s="2"/>
      <c r="E61" s="4">
        <f>E60</f>
        <v>0.02</v>
      </c>
      <c r="F61" s="2">
        <v>1388</v>
      </c>
      <c r="G61" s="2">
        <v>1</v>
      </c>
      <c r="H61" s="6">
        <f>H60</f>
        <v>1.6739974800000001</v>
      </c>
      <c r="I61" s="6">
        <f t="shared" ref="I61:I63" si="18">E61*F61*G61*H61</f>
        <v>46.470170044800007</v>
      </c>
      <c r="J61" s="6">
        <f>I61*'Коэф. дефлятор'!$K$6</f>
        <v>48.607797866860807</v>
      </c>
      <c r="K61" s="6">
        <f>J61*'Коэф. дефлятор'!$L$6</f>
        <v>50.843756568736403</v>
      </c>
      <c r="L61" s="6">
        <f>K61*'Коэф. дефлятор'!$M$6</f>
        <v>53.182569370898278</v>
      </c>
    </row>
    <row r="62" spans="2:12" ht="25.7" customHeight="1" x14ac:dyDescent="0.3">
      <c r="B62" s="1" t="s">
        <v>47</v>
      </c>
      <c r="C62" s="2" t="s">
        <v>45</v>
      </c>
      <c r="D62" s="2"/>
      <c r="E62" s="4"/>
      <c r="F62" s="2">
        <v>1.3</v>
      </c>
      <c r="G62" s="2">
        <v>1</v>
      </c>
      <c r="H62" s="6">
        <f t="shared" ref="H62:H64" si="19">H61</f>
        <v>1.6739974800000001</v>
      </c>
      <c r="I62" s="6">
        <f t="shared" si="18"/>
        <v>0</v>
      </c>
      <c r="J62" s="6">
        <f>I62*'Коэф. дефлятор'!$K$6</f>
        <v>0</v>
      </c>
      <c r="K62" s="6">
        <f>J62*'Коэф. дефлятор'!$L$6</f>
        <v>0</v>
      </c>
      <c r="L62" s="6">
        <f>K62*'Коэф. дефлятор'!$M$6</f>
        <v>0</v>
      </c>
    </row>
    <row r="63" spans="2:12" ht="25.7" customHeight="1" x14ac:dyDescent="0.3">
      <c r="B63" s="1" t="s">
        <v>48</v>
      </c>
      <c r="C63" s="2" t="s">
        <v>46</v>
      </c>
      <c r="D63" s="2"/>
      <c r="E63" s="4"/>
      <c r="F63" s="2">
        <v>2.3199999999999998</v>
      </c>
      <c r="G63" s="2">
        <v>1</v>
      </c>
      <c r="H63" s="6">
        <f t="shared" si="19"/>
        <v>1.6739974800000001</v>
      </c>
      <c r="I63" s="6">
        <f t="shared" si="18"/>
        <v>0</v>
      </c>
      <c r="J63" s="6">
        <f>I63*'Коэф. дефлятор'!$K$6</f>
        <v>0</v>
      </c>
      <c r="K63" s="6">
        <f>J63*'Коэф. дефлятор'!$L$6</f>
        <v>0</v>
      </c>
      <c r="L63" s="6">
        <f>K63*'Коэф. дефлятор'!$M$6</f>
        <v>0</v>
      </c>
    </row>
    <row r="64" spans="2:12" x14ac:dyDescent="0.3">
      <c r="B64" s="1" t="s">
        <v>13</v>
      </c>
      <c r="C64" s="10" t="s">
        <v>26</v>
      </c>
      <c r="D64" s="2" t="s">
        <v>27</v>
      </c>
      <c r="E64" s="2">
        <f>E60</f>
        <v>0.02</v>
      </c>
      <c r="F64" s="4">
        <v>611</v>
      </c>
      <c r="G64" s="2">
        <v>1</v>
      </c>
      <c r="H64" s="6">
        <f t="shared" si="19"/>
        <v>1.6739974800000001</v>
      </c>
      <c r="I64" s="6">
        <f>E64*F64*G64*H64</f>
        <v>20.456249205600002</v>
      </c>
      <c r="J64" s="6">
        <f>I64*'Коэф. дефлятор'!$K$6</f>
        <v>21.397236669057602</v>
      </c>
      <c r="K64" s="6">
        <f>J64*'Коэф. дефлятор'!$L$6</f>
        <v>22.381509555834253</v>
      </c>
      <c r="L64" s="6">
        <f>K64*'Коэф. дефлятор'!$M$6</f>
        <v>23.41105899540263</v>
      </c>
    </row>
    <row r="65" spans="2:12" x14ac:dyDescent="0.3">
      <c r="B65" s="36" t="s">
        <v>50</v>
      </c>
      <c r="C65" s="37"/>
      <c r="D65" s="37"/>
      <c r="E65" s="37"/>
      <c r="F65" s="37"/>
      <c r="G65" s="37"/>
      <c r="H65" s="38"/>
      <c r="I65" s="6">
        <f>SUM(I60:I64)</f>
        <v>118.48822003036801</v>
      </c>
      <c r="J65" s="6">
        <f t="shared" ref="J65:L65" si="20">SUM(J60:J64)</f>
        <v>123.93867815176495</v>
      </c>
      <c r="K65" s="6">
        <f t="shared" si="20"/>
        <v>129.63985734674611</v>
      </c>
      <c r="L65" s="6">
        <f t="shared" si="20"/>
        <v>135.60329078469647</v>
      </c>
    </row>
  </sheetData>
  <mergeCells count="8">
    <mergeCell ref="B56:H56"/>
    <mergeCell ref="B65:H65"/>
    <mergeCell ref="B3:I3"/>
    <mergeCell ref="B11:H11"/>
    <mergeCell ref="B20:H20"/>
    <mergeCell ref="B29:H29"/>
    <mergeCell ref="B38:H38"/>
    <mergeCell ref="B47:H47"/>
  </mergeCells>
  <pageMargins left="0.7" right="0.7" top="0.75" bottom="0.75" header="0.3" footer="0.3"/>
  <pageSetup paperSize="9" scale="5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65"/>
  <sheetViews>
    <sheetView topLeftCell="A30" zoomScale="80" zoomScaleNormal="80" workbookViewId="0">
      <selection activeCell="I58" sqref="I58:M58"/>
    </sheetView>
  </sheetViews>
  <sheetFormatPr defaultRowHeight="15.05" outlineLevelRow="1" x14ac:dyDescent="0.3"/>
  <cols>
    <col min="1" max="1" width="3.33203125" customWidth="1"/>
    <col min="2" max="2" width="30.88671875" customWidth="1"/>
    <col min="3" max="3" width="19.88671875" customWidth="1"/>
    <col min="4" max="4" width="16.5546875" customWidth="1"/>
    <col min="5" max="5" width="12.109375" customWidth="1"/>
    <col min="6" max="9" width="16.5546875" customWidth="1"/>
    <col min="10" max="10" width="15.88671875" customWidth="1"/>
    <col min="11" max="11" width="13.88671875" customWidth="1"/>
    <col min="12" max="13" width="12.5546875" customWidth="1"/>
  </cols>
  <sheetData>
    <row r="3" spans="2:13" ht="15.65" x14ac:dyDescent="0.3">
      <c r="B3" s="35" t="s">
        <v>29</v>
      </c>
      <c r="C3" s="35"/>
      <c r="D3" s="35"/>
      <c r="E3" s="35"/>
      <c r="F3" s="35"/>
      <c r="G3" s="35"/>
      <c r="H3" s="35"/>
      <c r="I3" s="35"/>
      <c r="J3" s="35"/>
    </row>
    <row r="4" spans="2:13" x14ac:dyDescent="0.3">
      <c r="I4" s="10">
        <v>2025</v>
      </c>
      <c r="J4" s="10">
        <v>2026</v>
      </c>
      <c r="K4" s="11">
        <v>2027</v>
      </c>
      <c r="L4" s="11">
        <v>2028</v>
      </c>
      <c r="M4" s="11">
        <v>2029</v>
      </c>
    </row>
    <row r="5" spans="2:13" ht="60.1" x14ac:dyDescent="0.3">
      <c r="B5" s="1" t="s">
        <v>7</v>
      </c>
      <c r="C5" s="1" t="s">
        <v>8</v>
      </c>
      <c r="D5" s="1" t="s">
        <v>28</v>
      </c>
      <c r="E5" s="1" t="s">
        <v>60</v>
      </c>
      <c r="F5" s="1" t="s">
        <v>5</v>
      </c>
      <c r="G5" s="1" t="s">
        <v>3</v>
      </c>
      <c r="H5" s="1" t="s">
        <v>55</v>
      </c>
      <c r="I5" s="1" t="s">
        <v>25</v>
      </c>
      <c r="J5" s="1" t="s">
        <v>25</v>
      </c>
      <c r="K5" s="1" t="s">
        <v>25</v>
      </c>
      <c r="L5" s="1" t="s">
        <v>25</v>
      </c>
      <c r="M5" s="1" t="s">
        <v>25</v>
      </c>
    </row>
    <row r="6" spans="2:13" ht="25.7" customHeight="1" x14ac:dyDescent="0.3">
      <c r="B6" s="2" t="s">
        <v>30</v>
      </c>
      <c r="C6" s="2" t="s">
        <v>31</v>
      </c>
      <c r="D6" s="16" t="s">
        <v>64</v>
      </c>
      <c r="E6" s="4">
        <v>0.25</v>
      </c>
      <c r="F6" s="16">
        <v>254</v>
      </c>
      <c r="G6" s="2">
        <v>1.38</v>
      </c>
      <c r="H6" s="6">
        <f>'Коэф. дефлятор'!I7</f>
        <v>1.6003800000000001</v>
      </c>
      <c r="I6" s="6">
        <f>E6*F6*G6*H6</f>
        <v>140.2412994</v>
      </c>
      <c r="J6" s="6">
        <f>I6*'Коэф. дефлятор'!$J$6</f>
        <v>146.6923991724</v>
      </c>
      <c r="K6" s="6">
        <f>J6*'Коэф. дефлятор'!$K$6</f>
        <v>153.44024953433041</v>
      </c>
      <c r="L6" s="6">
        <f>K6*'Коэф. дефлятор'!$L$6</f>
        <v>160.4985010129096</v>
      </c>
      <c r="M6" s="6">
        <f>L6*'Коэф. дефлятор'!$M$6</f>
        <v>167.88143205950345</v>
      </c>
    </row>
    <row r="7" spans="2:13" ht="25.7" customHeight="1" x14ac:dyDescent="0.3">
      <c r="B7" s="1" t="s">
        <v>49</v>
      </c>
      <c r="C7" s="1" t="s">
        <v>44</v>
      </c>
      <c r="D7" s="2"/>
      <c r="E7" s="4">
        <f>E6</f>
        <v>0.25</v>
      </c>
      <c r="F7" s="2">
        <v>1388</v>
      </c>
      <c r="G7" s="2">
        <v>1</v>
      </c>
      <c r="H7" s="6">
        <f>H6</f>
        <v>1.6003800000000001</v>
      </c>
      <c r="I7" s="6">
        <f t="shared" ref="I7:I10" si="0">E7*F7*G7*H7</f>
        <v>555.33186000000001</v>
      </c>
      <c r="J7" s="6">
        <f>I7*'Коэф. дефлятор'!$J$6</f>
        <v>580.87712556000008</v>
      </c>
      <c r="K7" s="6">
        <f>J7*'Коэф. дефлятор'!$K$6</f>
        <v>607.59747333576013</v>
      </c>
      <c r="L7" s="6">
        <f>K7*'Коэф. дефлятор'!$L$6</f>
        <v>635.5469571092051</v>
      </c>
      <c r="M7" s="6">
        <f>L7*'Коэф. дефлятор'!$M$6</f>
        <v>664.78211713622852</v>
      </c>
    </row>
    <row r="8" spans="2:13" ht="25.7" customHeight="1" x14ac:dyDescent="0.3">
      <c r="B8" s="1" t="s">
        <v>47</v>
      </c>
      <c r="C8" s="2" t="s">
        <v>45</v>
      </c>
      <c r="D8" s="2"/>
      <c r="E8" s="4">
        <v>0</v>
      </c>
      <c r="F8" s="2">
        <v>1.3</v>
      </c>
      <c r="G8" s="2">
        <v>1</v>
      </c>
      <c r="H8" s="6">
        <f t="shared" ref="H8:H10" si="1">H7</f>
        <v>1.6003800000000001</v>
      </c>
      <c r="I8" s="6">
        <f t="shared" si="0"/>
        <v>0</v>
      </c>
      <c r="J8" s="6">
        <f>I8*'Коэф. дефлятор'!$J$6</f>
        <v>0</v>
      </c>
      <c r="K8" s="6">
        <f>J8*'Коэф. дефлятор'!$K$6</f>
        <v>0</v>
      </c>
      <c r="L8" s="6">
        <f>K8*'Коэф. дефлятор'!$L$6</f>
        <v>0</v>
      </c>
      <c r="M8" s="6">
        <f>L8*'Коэф. дефлятор'!$M$6</f>
        <v>0</v>
      </c>
    </row>
    <row r="9" spans="2:13" ht="25.7" customHeight="1" x14ac:dyDescent="0.3">
      <c r="B9" s="1" t="s">
        <v>48</v>
      </c>
      <c r="C9" s="2" t="s">
        <v>46</v>
      </c>
      <c r="D9" s="2"/>
      <c r="E9" s="4">
        <v>0</v>
      </c>
      <c r="F9" s="2">
        <v>2.3199999999999998</v>
      </c>
      <c r="G9" s="2">
        <v>1</v>
      </c>
      <c r="H9" s="6">
        <f t="shared" si="1"/>
        <v>1.6003800000000001</v>
      </c>
      <c r="I9" s="6">
        <f t="shared" si="0"/>
        <v>0</v>
      </c>
      <c r="J9" s="6">
        <f>I9*'Коэф. дефлятор'!$J$6</f>
        <v>0</v>
      </c>
      <c r="K9" s="6">
        <f>J9*'Коэф. дефлятор'!$K$6</f>
        <v>0</v>
      </c>
      <c r="L9" s="6">
        <f>K9*'Коэф. дефлятор'!$L$6</f>
        <v>0</v>
      </c>
      <c r="M9" s="6">
        <f>L9*'Коэф. дефлятор'!$M$6</f>
        <v>0</v>
      </c>
    </row>
    <row r="10" spans="2:13" x14ac:dyDescent="0.3">
      <c r="B10" s="1" t="s">
        <v>13</v>
      </c>
      <c r="C10" s="10" t="s">
        <v>26</v>
      </c>
      <c r="D10" s="2" t="s">
        <v>27</v>
      </c>
      <c r="E10" s="2">
        <f>E6</f>
        <v>0.25</v>
      </c>
      <c r="F10" s="4">
        <v>611</v>
      </c>
      <c r="G10" s="2">
        <v>1</v>
      </c>
      <c r="H10" s="6">
        <f t="shared" si="1"/>
        <v>1.6003800000000001</v>
      </c>
      <c r="I10" s="6">
        <f t="shared" si="0"/>
        <v>244.45804500000003</v>
      </c>
      <c r="J10" s="6">
        <f>I10*'Коэф. дефлятор'!$J$6</f>
        <v>255.70311507000002</v>
      </c>
      <c r="K10" s="6">
        <f>J10*'Коэф. дефлятор'!$K$6</f>
        <v>267.46545836322002</v>
      </c>
      <c r="L10" s="6">
        <f>K10*'Коэф. дефлятор'!$L$6</f>
        <v>279.76886944792818</v>
      </c>
      <c r="M10" s="6">
        <f>L10*'Коэф. дефлятор'!$M$6</f>
        <v>292.6382374425329</v>
      </c>
    </row>
    <row r="11" spans="2:13" x14ac:dyDescent="0.3">
      <c r="B11" s="36" t="s">
        <v>50</v>
      </c>
      <c r="C11" s="37"/>
      <c r="D11" s="37"/>
      <c r="E11" s="37"/>
      <c r="F11" s="37"/>
      <c r="G11" s="37"/>
      <c r="H11" s="38"/>
      <c r="I11" s="6">
        <f>SUM(I6:I10)</f>
        <v>940.03120439999998</v>
      </c>
      <c r="J11" s="6">
        <f>SUM(J6:J10)</f>
        <v>983.27263980240014</v>
      </c>
      <c r="K11" s="6">
        <f t="shared" ref="K11:M11" si="2">SUM(K6:K10)</f>
        <v>1028.5031812333104</v>
      </c>
      <c r="L11" s="6">
        <f t="shared" si="2"/>
        <v>1075.8143275700429</v>
      </c>
      <c r="M11" s="6">
        <f t="shared" si="2"/>
        <v>1125.301786638265</v>
      </c>
    </row>
    <row r="13" spans="2:13" hidden="1" outlineLevel="1" x14ac:dyDescent="0.3">
      <c r="J13" s="10">
        <v>2026</v>
      </c>
      <c r="K13" s="11">
        <v>2027</v>
      </c>
      <c r="L13" s="11">
        <v>2028</v>
      </c>
      <c r="M13" s="11">
        <v>2029</v>
      </c>
    </row>
    <row r="14" spans="2:13" ht="60.1" hidden="1" outlineLevel="1" x14ac:dyDescent="0.3">
      <c r="B14" s="1" t="s">
        <v>7</v>
      </c>
      <c r="C14" s="1" t="s">
        <v>8</v>
      </c>
      <c r="D14" s="1" t="s">
        <v>28</v>
      </c>
      <c r="E14" s="1" t="s">
        <v>60</v>
      </c>
      <c r="F14" s="1" t="s">
        <v>5</v>
      </c>
      <c r="G14" s="1" t="s">
        <v>3</v>
      </c>
      <c r="H14" s="1" t="s">
        <v>56</v>
      </c>
      <c r="I14" s="1"/>
      <c r="J14" s="1" t="s">
        <v>25</v>
      </c>
      <c r="K14" s="1" t="s">
        <v>25</v>
      </c>
      <c r="L14" s="1" t="s">
        <v>25</v>
      </c>
      <c r="M14" s="1" t="s">
        <v>25</v>
      </c>
    </row>
    <row r="15" spans="2:13" ht="25.7" hidden="1" customHeight="1" outlineLevel="1" x14ac:dyDescent="0.3">
      <c r="B15" s="2" t="s">
        <v>30</v>
      </c>
      <c r="C15" s="2" t="s">
        <v>31</v>
      </c>
      <c r="D15" s="16" t="s">
        <v>65</v>
      </c>
      <c r="E15" s="4">
        <v>0</v>
      </c>
      <c r="F15" s="16">
        <v>304</v>
      </c>
      <c r="G15" s="2">
        <v>1.38</v>
      </c>
      <c r="H15" s="6">
        <f>H6</f>
        <v>1.6003800000000001</v>
      </c>
      <c r="I15" s="6"/>
      <c r="J15" s="6">
        <f>E15*F15*G15*H15</f>
        <v>0</v>
      </c>
      <c r="K15" s="6">
        <f>J15*'Коэф. дефлятор'!$K$6</f>
        <v>0</v>
      </c>
      <c r="L15" s="6">
        <f>K15*'Коэф. дефлятор'!$L$6</f>
        <v>0</v>
      </c>
      <c r="M15" s="6">
        <f>L15*'Коэф. дефлятор'!$M$6</f>
        <v>0</v>
      </c>
    </row>
    <row r="16" spans="2:13" ht="25.7" hidden="1" customHeight="1" outlineLevel="1" x14ac:dyDescent="0.3">
      <c r="B16" s="1" t="s">
        <v>49</v>
      </c>
      <c r="C16" s="1" t="s">
        <v>44</v>
      </c>
      <c r="D16" s="2"/>
      <c r="E16" s="4">
        <f>E15</f>
        <v>0</v>
      </c>
      <c r="F16" s="2">
        <v>1388</v>
      </c>
      <c r="G16" s="2">
        <v>1</v>
      </c>
      <c r="H16" s="6">
        <f>H15</f>
        <v>1.6003800000000001</v>
      </c>
      <c r="I16" s="6"/>
      <c r="J16" s="6">
        <f t="shared" ref="J16:J18" si="3">E16*F16*G16*H16</f>
        <v>0</v>
      </c>
      <c r="K16" s="6">
        <f>J16*'Коэф. дефлятор'!$K$6</f>
        <v>0</v>
      </c>
      <c r="L16" s="6">
        <f>K16*'Коэф. дефлятор'!$L$6</f>
        <v>0</v>
      </c>
      <c r="M16" s="6">
        <f>L16*'Коэф. дефлятор'!$M$6</f>
        <v>0</v>
      </c>
    </row>
    <row r="17" spans="2:13" ht="25.7" hidden="1" customHeight="1" outlineLevel="1" x14ac:dyDescent="0.3">
      <c r="B17" s="1" t="s">
        <v>47</v>
      </c>
      <c r="C17" s="2" t="s">
        <v>45</v>
      </c>
      <c r="D17" s="2"/>
      <c r="E17" s="4">
        <v>0</v>
      </c>
      <c r="F17" s="2">
        <v>1.3</v>
      </c>
      <c r="G17" s="2">
        <v>1</v>
      </c>
      <c r="H17" s="6">
        <f t="shared" ref="H17:H19" si="4">H16</f>
        <v>1.6003800000000001</v>
      </c>
      <c r="I17" s="6"/>
      <c r="J17" s="6">
        <f t="shared" si="3"/>
        <v>0</v>
      </c>
      <c r="K17" s="6">
        <f>J17*'Коэф. дефлятор'!$K$6</f>
        <v>0</v>
      </c>
      <c r="L17" s="6">
        <f>K17*'Коэф. дефлятор'!$L$6</f>
        <v>0</v>
      </c>
      <c r="M17" s="6">
        <f>L17*'Коэф. дефлятор'!$M$6</f>
        <v>0</v>
      </c>
    </row>
    <row r="18" spans="2:13" ht="25.7" hidden="1" customHeight="1" outlineLevel="1" x14ac:dyDescent="0.3">
      <c r="B18" s="1" t="s">
        <v>48</v>
      </c>
      <c r="C18" s="2" t="s">
        <v>46</v>
      </c>
      <c r="D18" s="2"/>
      <c r="E18" s="4">
        <v>0</v>
      </c>
      <c r="F18" s="2">
        <v>2.3199999999999998</v>
      </c>
      <c r="G18" s="2">
        <v>1</v>
      </c>
      <c r="H18" s="6">
        <f t="shared" si="4"/>
        <v>1.6003800000000001</v>
      </c>
      <c r="I18" s="6"/>
      <c r="J18" s="6">
        <f t="shared" si="3"/>
        <v>0</v>
      </c>
      <c r="K18" s="6">
        <f>J18*'Коэф. дефлятор'!$K$6</f>
        <v>0</v>
      </c>
      <c r="L18" s="6">
        <f>K18*'Коэф. дефлятор'!$L$6</f>
        <v>0</v>
      </c>
      <c r="M18" s="6">
        <f>L18*'Коэф. дефлятор'!$M$6</f>
        <v>0</v>
      </c>
    </row>
    <row r="19" spans="2:13" hidden="1" outlineLevel="1" x14ac:dyDescent="0.3">
      <c r="B19" s="1" t="s">
        <v>13</v>
      </c>
      <c r="C19" s="10" t="s">
        <v>26</v>
      </c>
      <c r="D19" s="2" t="s">
        <v>27</v>
      </c>
      <c r="E19" s="2">
        <f>E15</f>
        <v>0</v>
      </c>
      <c r="F19" s="4">
        <v>611</v>
      </c>
      <c r="G19" s="2">
        <v>1</v>
      </c>
      <c r="H19" s="6">
        <f t="shared" si="4"/>
        <v>1.6003800000000001</v>
      </c>
      <c r="I19" s="6"/>
      <c r="J19" s="6">
        <f>E19*F19*G19*H19</f>
        <v>0</v>
      </c>
      <c r="K19" s="6">
        <f>J19*'Коэф. дефлятор'!$K$6</f>
        <v>0</v>
      </c>
      <c r="L19" s="6">
        <f>K19*'Коэф. дефлятор'!$L$6</f>
        <v>0</v>
      </c>
      <c r="M19" s="6">
        <f>L19*'Коэф. дефлятор'!$M$6</f>
        <v>0</v>
      </c>
    </row>
    <row r="20" spans="2:13" hidden="1" outlineLevel="1" x14ac:dyDescent="0.3">
      <c r="B20" s="36" t="s">
        <v>50</v>
      </c>
      <c r="C20" s="37"/>
      <c r="D20" s="37"/>
      <c r="E20" s="37"/>
      <c r="F20" s="37"/>
      <c r="G20" s="37"/>
      <c r="H20" s="38"/>
      <c r="I20" s="20"/>
      <c r="J20" s="6">
        <f>SUM(J15:J19)</f>
        <v>0</v>
      </c>
      <c r="K20" s="6">
        <f t="shared" ref="K20:M20" si="5">SUM(K15:K19)</f>
        <v>0</v>
      </c>
      <c r="L20" s="6">
        <f t="shared" si="5"/>
        <v>0</v>
      </c>
      <c r="M20" s="6">
        <f t="shared" si="5"/>
        <v>0</v>
      </c>
    </row>
    <row r="21" spans="2:13" collapsed="1" x14ac:dyDescent="0.3">
      <c r="B21" s="17"/>
      <c r="C21" s="17"/>
      <c r="D21" s="17"/>
      <c r="E21" s="17"/>
      <c r="F21" s="17"/>
      <c r="G21" s="17"/>
      <c r="H21" s="17"/>
      <c r="I21" s="17"/>
      <c r="J21" s="18"/>
      <c r="K21" s="18"/>
      <c r="L21" s="18"/>
      <c r="M21" s="18"/>
    </row>
    <row r="22" spans="2:13" x14ac:dyDescent="0.3">
      <c r="I22" s="10">
        <v>2025</v>
      </c>
      <c r="J22" s="10">
        <v>2026</v>
      </c>
      <c r="K22" s="11">
        <v>2027</v>
      </c>
      <c r="L22" s="11">
        <v>2028</v>
      </c>
      <c r="M22" s="11">
        <v>2029</v>
      </c>
    </row>
    <row r="23" spans="2:13" ht="60.1" x14ac:dyDescent="0.3">
      <c r="B23" s="1" t="s">
        <v>7</v>
      </c>
      <c r="C23" s="1" t="s">
        <v>8</v>
      </c>
      <c r="D23" s="1" t="s">
        <v>28</v>
      </c>
      <c r="E23" s="1" t="s">
        <v>60</v>
      </c>
      <c r="F23" s="1" t="s">
        <v>5</v>
      </c>
      <c r="G23" s="1" t="s">
        <v>3</v>
      </c>
      <c r="H23" s="1" t="s">
        <v>55</v>
      </c>
      <c r="I23" s="1" t="s">
        <v>25</v>
      </c>
      <c r="J23" s="1" t="s">
        <v>25</v>
      </c>
      <c r="K23" s="1" t="s">
        <v>25</v>
      </c>
      <c r="L23" s="1" t="s">
        <v>25</v>
      </c>
      <c r="M23" s="1" t="s">
        <v>25</v>
      </c>
    </row>
    <row r="24" spans="2:13" ht="25.7" customHeight="1" x14ac:dyDescent="0.3">
      <c r="B24" s="2" t="s">
        <v>30</v>
      </c>
      <c r="C24" s="2" t="s">
        <v>31</v>
      </c>
      <c r="D24" s="16" t="s">
        <v>63</v>
      </c>
      <c r="E24" s="4">
        <v>0.1</v>
      </c>
      <c r="F24" s="16">
        <v>398</v>
      </c>
      <c r="G24" s="2">
        <v>1.38</v>
      </c>
      <c r="H24" s="6">
        <f>H6</f>
        <v>1.6003800000000001</v>
      </c>
      <c r="I24" s="6">
        <f>E24*F24*G24*H24</f>
        <v>87.899271120000009</v>
      </c>
      <c r="J24" s="6">
        <f>I24*'Коэф. дефлятор'!$J$6</f>
        <v>91.942637591520011</v>
      </c>
      <c r="K24" s="6">
        <f>J24*'Коэф. дефлятор'!$K$6</f>
        <v>96.171998920729934</v>
      </c>
      <c r="L24" s="6">
        <f>K24*'Коэф. дефлятор'!$L$6</f>
        <v>100.59591087108352</v>
      </c>
      <c r="M24" s="6">
        <f>L24*'Коэф. дефлятор'!$M$6</f>
        <v>105.22332277115336</v>
      </c>
    </row>
    <row r="25" spans="2:13" ht="25.7" customHeight="1" x14ac:dyDescent="0.3">
      <c r="B25" s="1" t="s">
        <v>49</v>
      </c>
      <c r="C25" s="1" t="s">
        <v>44</v>
      </c>
      <c r="D25" s="2"/>
      <c r="E25" s="4">
        <f>E24</f>
        <v>0.1</v>
      </c>
      <c r="F25" s="2">
        <v>1388</v>
      </c>
      <c r="G25" s="2">
        <v>1</v>
      </c>
      <c r="H25" s="6">
        <f>H24</f>
        <v>1.6003800000000001</v>
      </c>
      <c r="I25" s="6">
        <f t="shared" ref="I25:I28" si="6">E25*F25*G25*H25</f>
        <v>222.13274400000003</v>
      </c>
      <c r="J25" s="6">
        <f>I25*'Коэф. дефлятор'!$J$6</f>
        <v>232.35085022400006</v>
      </c>
      <c r="K25" s="6">
        <f>J25*'Коэф. дефлятор'!$K$6</f>
        <v>243.03898933430406</v>
      </c>
      <c r="L25" s="6">
        <f>K25*'Коэф. дефлятор'!$L$6</f>
        <v>254.21878284368205</v>
      </c>
      <c r="M25" s="6">
        <f>L25*'Коэф. дефлятор'!$M$6</f>
        <v>265.91284685449142</v>
      </c>
    </row>
    <row r="26" spans="2:13" ht="25.7" customHeight="1" x14ac:dyDescent="0.3">
      <c r="B26" s="1" t="s">
        <v>47</v>
      </c>
      <c r="C26" s="2" t="s">
        <v>45</v>
      </c>
      <c r="D26" s="2"/>
      <c r="E26" s="4">
        <v>0</v>
      </c>
      <c r="F26" s="2">
        <v>1.3</v>
      </c>
      <c r="G26" s="2">
        <v>1</v>
      </c>
      <c r="H26" s="6">
        <f t="shared" ref="H26:H28" si="7">H25</f>
        <v>1.6003800000000001</v>
      </c>
      <c r="I26" s="6">
        <f t="shared" si="6"/>
        <v>0</v>
      </c>
      <c r="J26" s="6">
        <f>I26*'Коэф. дефлятор'!$J$6</f>
        <v>0</v>
      </c>
      <c r="K26" s="6">
        <f>J26*'Коэф. дефлятор'!$K$6</f>
        <v>0</v>
      </c>
      <c r="L26" s="6">
        <f>K26*'Коэф. дефлятор'!$L$6</f>
        <v>0</v>
      </c>
      <c r="M26" s="6">
        <f>L26*'Коэф. дефлятор'!$M$6</f>
        <v>0</v>
      </c>
    </row>
    <row r="27" spans="2:13" ht="25.7" customHeight="1" x14ac:dyDescent="0.3">
      <c r="B27" s="1" t="s">
        <v>48</v>
      </c>
      <c r="C27" s="2" t="s">
        <v>46</v>
      </c>
      <c r="D27" s="2"/>
      <c r="E27" s="4">
        <v>0</v>
      </c>
      <c r="F27" s="2">
        <v>2.3199999999999998</v>
      </c>
      <c r="G27" s="2">
        <v>1</v>
      </c>
      <c r="H27" s="6">
        <f t="shared" si="7"/>
        <v>1.6003800000000001</v>
      </c>
      <c r="I27" s="6">
        <f t="shared" si="6"/>
        <v>0</v>
      </c>
      <c r="J27" s="6">
        <f>I27*'Коэф. дефлятор'!$J$6</f>
        <v>0</v>
      </c>
      <c r="K27" s="6">
        <f>J27*'Коэф. дефлятор'!$K$6</f>
        <v>0</v>
      </c>
      <c r="L27" s="6">
        <f>K27*'Коэф. дефлятор'!$L$6</f>
        <v>0</v>
      </c>
      <c r="M27" s="6">
        <f>L27*'Коэф. дефлятор'!$M$6</f>
        <v>0</v>
      </c>
    </row>
    <row r="28" spans="2:13" x14ac:dyDescent="0.3">
      <c r="B28" s="1" t="s">
        <v>13</v>
      </c>
      <c r="C28" s="10" t="s">
        <v>26</v>
      </c>
      <c r="D28" s="2" t="s">
        <v>27</v>
      </c>
      <c r="E28" s="2">
        <f>E24</f>
        <v>0.1</v>
      </c>
      <c r="F28" s="4">
        <v>611</v>
      </c>
      <c r="G28" s="2">
        <v>1</v>
      </c>
      <c r="H28" s="6">
        <f t="shared" si="7"/>
        <v>1.6003800000000001</v>
      </c>
      <c r="I28" s="6">
        <f t="shared" si="6"/>
        <v>97.783218000000005</v>
      </c>
      <c r="J28" s="6">
        <f>I28*'Коэф. дефлятор'!$J$6</f>
        <v>102.28124602800001</v>
      </c>
      <c r="K28" s="6">
        <f>J28*'Коэф. дефлятор'!$K$6</f>
        <v>106.98618334528801</v>
      </c>
      <c r="L28" s="6">
        <f>K28*'Коэф. дефлятор'!$L$6</f>
        <v>111.90754777917127</v>
      </c>
      <c r="M28" s="6">
        <f>L28*'Коэф. дефлятор'!$M$6</f>
        <v>117.05529497701315</v>
      </c>
    </row>
    <row r="29" spans="2:13" x14ac:dyDescent="0.3">
      <c r="B29" s="36" t="s">
        <v>50</v>
      </c>
      <c r="C29" s="37"/>
      <c r="D29" s="37"/>
      <c r="E29" s="37"/>
      <c r="F29" s="37"/>
      <c r="G29" s="37"/>
      <c r="H29" s="38"/>
      <c r="I29" s="6">
        <f>SUM(I24:I28)</f>
        <v>407.81523312000002</v>
      </c>
      <c r="J29" s="6">
        <f>SUM(J24:J28)</f>
        <v>426.57473384352005</v>
      </c>
      <c r="K29" s="6">
        <f t="shared" ref="K29:M29" si="8">SUM(K24:K28)</f>
        <v>446.19717160032201</v>
      </c>
      <c r="L29" s="6">
        <f t="shared" si="8"/>
        <v>466.72224149393685</v>
      </c>
      <c r="M29" s="6">
        <f t="shared" si="8"/>
        <v>488.19146460265796</v>
      </c>
    </row>
    <row r="30" spans="2:13" x14ac:dyDescent="0.3">
      <c r="B30" s="17"/>
      <c r="C30" s="17"/>
      <c r="D30" s="17"/>
      <c r="E30" s="17"/>
      <c r="F30" s="17"/>
      <c r="G30" s="17"/>
      <c r="H30" s="17"/>
      <c r="I30" s="17"/>
      <c r="J30" s="18"/>
      <c r="K30" s="18"/>
      <c r="L30" s="18"/>
      <c r="M30" s="18"/>
    </row>
    <row r="31" spans="2:13" hidden="1" outlineLevel="1" x14ac:dyDescent="0.3">
      <c r="J31" s="10">
        <v>2026</v>
      </c>
      <c r="K31" s="11">
        <v>2027</v>
      </c>
      <c r="L31" s="11">
        <v>2028</v>
      </c>
      <c r="M31" s="11">
        <v>2029</v>
      </c>
    </row>
    <row r="32" spans="2:13" ht="60.1" hidden="1" outlineLevel="1" x14ac:dyDescent="0.3">
      <c r="B32" s="1" t="s">
        <v>7</v>
      </c>
      <c r="C32" s="1" t="s">
        <v>8</v>
      </c>
      <c r="D32" s="1" t="s">
        <v>28</v>
      </c>
      <c r="E32" s="1" t="s">
        <v>60</v>
      </c>
      <c r="F32" s="1" t="s">
        <v>5</v>
      </c>
      <c r="G32" s="1" t="s">
        <v>3</v>
      </c>
      <c r="H32" s="1" t="s">
        <v>56</v>
      </c>
      <c r="I32" s="1"/>
      <c r="J32" s="1" t="s">
        <v>25</v>
      </c>
      <c r="K32" s="1" t="s">
        <v>25</v>
      </c>
      <c r="L32" s="1" t="s">
        <v>25</v>
      </c>
      <c r="M32" s="1" t="s">
        <v>25</v>
      </c>
    </row>
    <row r="33" spans="2:13" ht="25.7" hidden="1" customHeight="1" outlineLevel="1" x14ac:dyDescent="0.3">
      <c r="B33" s="2" t="s">
        <v>30</v>
      </c>
      <c r="C33" s="2" t="s">
        <v>31</v>
      </c>
      <c r="D33" s="16" t="s">
        <v>84</v>
      </c>
      <c r="E33" s="4">
        <v>0.02</v>
      </c>
      <c r="F33" s="16">
        <v>448</v>
      </c>
      <c r="G33" s="2">
        <v>1.38</v>
      </c>
      <c r="H33" s="6">
        <f>H24</f>
        <v>1.6003800000000001</v>
      </c>
      <c r="I33" s="6"/>
      <c r="J33" s="6">
        <f>E33*F33*G33*H33</f>
        <v>19.788378624000003</v>
      </c>
      <c r="K33" s="6">
        <f>J33*'Коэф. дефлятор'!$K$6</f>
        <v>20.698644040704004</v>
      </c>
      <c r="L33" s="6">
        <f>K33*'Коэф. дефлятор'!$L$6</f>
        <v>21.650781666576389</v>
      </c>
      <c r="M33" s="6">
        <f>L33*'Коэф. дефлятор'!$M$6</f>
        <v>22.646717623238903</v>
      </c>
    </row>
    <row r="34" spans="2:13" ht="25.7" hidden="1" customHeight="1" outlineLevel="1" x14ac:dyDescent="0.3">
      <c r="B34" s="1" t="s">
        <v>49</v>
      </c>
      <c r="C34" s="1" t="s">
        <v>44</v>
      </c>
      <c r="D34" s="2"/>
      <c r="E34" s="4">
        <f>E33</f>
        <v>0.02</v>
      </c>
      <c r="F34" s="2">
        <v>1388</v>
      </c>
      <c r="G34" s="2">
        <v>1</v>
      </c>
      <c r="H34" s="6">
        <f>H33</f>
        <v>1.6003800000000001</v>
      </c>
      <c r="I34" s="6"/>
      <c r="J34" s="6">
        <f t="shared" ref="J34:J36" si="9">E34*F34*G34*H34</f>
        <v>44.426548800000006</v>
      </c>
      <c r="K34" s="6">
        <f>J34*'Коэф. дефлятор'!$K$6</f>
        <v>46.470170044800007</v>
      </c>
      <c r="L34" s="6">
        <f>K34*'Коэф. дефлятор'!$L$6</f>
        <v>48.607797866860807</v>
      </c>
      <c r="M34" s="6">
        <f>L34*'Коэф. дефлятор'!$M$6</f>
        <v>50.843756568736403</v>
      </c>
    </row>
    <row r="35" spans="2:13" ht="25.7" hidden="1" customHeight="1" outlineLevel="1" x14ac:dyDescent="0.3">
      <c r="B35" s="1" t="s">
        <v>47</v>
      </c>
      <c r="C35" s="2" t="s">
        <v>45</v>
      </c>
      <c r="D35" s="2"/>
      <c r="E35" s="4">
        <v>0</v>
      </c>
      <c r="F35" s="2">
        <v>1.3</v>
      </c>
      <c r="G35" s="2">
        <v>1</v>
      </c>
      <c r="H35" s="6">
        <f t="shared" ref="H35:H37" si="10">H34</f>
        <v>1.6003800000000001</v>
      </c>
      <c r="I35" s="6"/>
      <c r="J35" s="6">
        <f t="shared" si="9"/>
        <v>0</v>
      </c>
      <c r="K35" s="6">
        <f>J35*'Коэф. дефлятор'!$K$6</f>
        <v>0</v>
      </c>
      <c r="L35" s="6">
        <f>K35*'Коэф. дефлятор'!$L$6</f>
        <v>0</v>
      </c>
      <c r="M35" s="6">
        <f>L35*'Коэф. дефлятор'!$M$6</f>
        <v>0</v>
      </c>
    </row>
    <row r="36" spans="2:13" ht="25.7" hidden="1" customHeight="1" outlineLevel="1" x14ac:dyDescent="0.3">
      <c r="B36" s="1" t="s">
        <v>48</v>
      </c>
      <c r="C36" s="2" t="s">
        <v>46</v>
      </c>
      <c r="D36" s="2"/>
      <c r="E36" s="4">
        <v>0</v>
      </c>
      <c r="F36" s="2">
        <v>2.3199999999999998</v>
      </c>
      <c r="G36" s="2">
        <v>1</v>
      </c>
      <c r="H36" s="6">
        <f t="shared" si="10"/>
        <v>1.6003800000000001</v>
      </c>
      <c r="I36" s="6"/>
      <c r="J36" s="6">
        <f t="shared" si="9"/>
        <v>0</v>
      </c>
      <c r="K36" s="6">
        <f>J36*'Коэф. дефлятор'!$K$6</f>
        <v>0</v>
      </c>
      <c r="L36" s="6">
        <f>K36*'Коэф. дефлятор'!$L$6</f>
        <v>0</v>
      </c>
      <c r="M36" s="6">
        <f>L36*'Коэф. дефлятор'!$M$6</f>
        <v>0</v>
      </c>
    </row>
    <row r="37" spans="2:13" hidden="1" outlineLevel="1" x14ac:dyDescent="0.3">
      <c r="B37" s="1" t="s">
        <v>13</v>
      </c>
      <c r="C37" s="10" t="s">
        <v>26</v>
      </c>
      <c r="D37" s="2" t="s">
        <v>27</v>
      </c>
      <c r="E37" s="2">
        <f>E33</f>
        <v>0.02</v>
      </c>
      <c r="F37" s="4">
        <v>611</v>
      </c>
      <c r="G37" s="2">
        <v>1</v>
      </c>
      <c r="H37" s="6">
        <f t="shared" si="10"/>
        <v>1.6003800000000001</v>
      </c>
      <c r="I37" s="6"/>
      <c r="J37" s="6">
        <f>E37*F37*G37*H37</f>
        <v>19.556643600000001</v>
      </c>
      <c r="K37" s="6">
        <f>J37*'Коэф. дефлятор'!$K$6</f>
        <v>20.456249205600002</v>
      </c>
      <c r="L37" s="6">
        <f>K37*'Коэф. дефлятор'!$L$6</f>
        <v>21.397236669057602</v>
      </c>
      <c r="M37" s="6">
        <f>L37*'Коэф. дефлятор'!$M$6</f>
        <v>22.381509555834253</v>
      </c>
    </row>
    <row r="38" spans="2:13" hidden="1" outlineLevel="1" x14ac:dyDescent="0.3">
      <c r="B38" s="36" t="s">
        <v>50</v>
      </c>
      <c r="C38" s="37"/>
      <c r="D38" s="37"/>
      <c r="E38" s="37"/>
      <c r="F38" s="37"/>
      <c r="G38" s="37"/>
      <c r="H38" s="38"/>
      <c r="I38" s="20"/>
      <c r="J38" s="6">
        <f>SUM(J33:J37)</f>
        <v>83.771571024000011</v>
      </c>
      <c r="K38" s="6">
        <f t="shared" ref="K38:M38" si="11">SUM(K33:K37)</f>
        <v>87.625063291104013</v>
      </c>
      <c r="L38" s="6">
        <f t="shared" si="11"/>
        <v>91.655816202494805</v>
      </c>
      <c r="M38" s="6">
        <f t="shared" si="11"/>
        <v>95.871983747809566</v>
      </c>
    </row>
    <row r="39" spans="2:13" collapsed="1" x14ac:dyDescent="0.3"/>
    <row r="40" spans="2:13" x14ac:dyDescent="0.3">
      <c r="I40" s="10">
        <v>2025</v>
      </c>
      <c r="J40" s="10">
        <v>2026</v>
      </c>
      <c r="K40" s="11">
        <v>2027</v>
      </c>
      <c r="L40" s="11">
        <v>2028</v>
      </c>
      <c r="M40" s="11">
        <v>2029</v>
      </c>
    </row>
    <row r="41" spans="2:13" ht="60.1" x14ac:dyDescent="0.3">
      <c r="B41" s="1" t="s">
        <v>7</v>
      </c>
      <c r="C41" s="1" t="s">
        <v>8</v>
      </c>
      <c r="D41" s="1" t="s">
        <v>28</v>
      </c>
      <c r="E41" s="1" t="s">
        <v>60</v>
      </c>
      <c r="F41" s="1" t="s">
        <v>5</v>
      </c>
      <c r="G41" s="1" t="s">
        <v>3</v>
      </c>
      <c r="H41" s="1" t="s">
        <v>55</v>
      </c>
      <c r="I41" s="1" t="s">
        <v>25</v>
      </c>
      <c r="J41" s="1" t="s">
        <v>25</v>
      </c>
      <c r="K41" s="1" t="s">
        <v>25</v>
      </c>
      <c r="L41" s="1" t="s">
        <v>25</v>
      </c>
      <c r="M41" s="1" t="s">
        <v>25</v>
      </c>
    </row>
    <row r="42" spans="2:13" ht="25.7" customHeight="1" x14ac:dyDescent="0.3">
      <c r="B42" s="2" t="s">
        <v>30</v>
      </c>
      <c r="C42" s="2" t="s">
        <v>31</v>
      </c>
      <c r="D42" s="16" t="s">
        <v>62</v>
      </c>
      <c r="E42" s="4">
        <v>0.1</v>
      </c>
      <c r="F42" s="16">
        <v>539</v>
      </c>
      <c r="G42" s="2">
        <v>1.38</v>
      </c>
      <c r="H42" s="6">
        <f>H34</f>
        <v>1.6003800000000001</v>
      </c>
      <c r="I42" s="6">
        <f>E42*F42*G42*H42</f>
        <v>119.03946516000002</v>
      </c>
      <c r="J42" s="6">
        <f>I42*'Коэф. дефлятор'!$J$6</f>
        <v>124.51528055736003</v>
      </c>
      <c r="K42" s="6">
        <f>J42*'Коэф. дефлятор'!$K$6</f>
        <v>130.24298346299861</v>
      </c>
      <c r="L42" s="6">
        <f>K42*'Коэф. дефлятор'!$L$6</f>
        <v>136.23416070229655</v>
      </c>
      <c r="M42" s="6">
        <f>L42*'Коэф. дефлятор'!$M$6</f>
        <v>142.50093209460221</v>
      </c>
    </row>
    <row r="43" spans="2:13" ht="25.7" customHeight="1" x14ac:dyDescent="0.3">
      <c r="B43" s="1" t="s">
        <v>49</v>
      </c>
      <c r="C43" s="1" t="s">
        <v>44</v>
      </c>
      <c r="D43" s="2"/>
      <c r="E43" s="4">
        <f>E42</f>
        <v>0.1</v>
      </c>
      <c r="F43" s="2">
        <v>1388</v>
      </c>
      <c r="G43" s="2">
        <v>1</v>
      </c>
      <c r="H43" s="6">
        <f>H42</f>
        <v>1.6003800000000001</v>
      </c>
      <c r="I43" s="6">
        <f t="shared" ref="I43:I46" si="12">E43*F43*G43*H43</f>
        <v>222.13274400000003</v>
      </c>
      <c r="J43" s="6">
        <f>I43*'Коэф. дефлятор'!$J$6</f>
        <v>232.35085022400006</v>
      </c>
      <c r="K43" s="6">
        <f>J43*'Коэф. дефлятор'!$K$6</f>
        <v>243.03898933430406</v>
      </c>
      <c r="L43" s="6">
        <f>K43*'Коэф. дефлятор'!$L$6</f>
        <v>254.21878284368205</v>
      </c>
      <c r="M43" s="6">
        <f>L43*'Коэф. дефлятор'!$M$6</f>
        <v>265.91284685449142</v>
      </c>
    </row>
    <row r="44" spans="2:13" ht="25.7" customHeight="1" x14ac:dyDescent="0.3">
      <c r="B44" s="1" t="s">
        <v>47</v>
      </c>
      <c r="C44" s="2" t="s">
        <v>45</v>
      </c>
      <c r="D44" s="2"/>
      <c r="E44" s="4"/>
      <c r="F44" s="2">
        <v>1.3</v>
      </c>
      <c r="G44" s="2">
        <v>1</v>
      </c>
      <c r="H44" s="6">
        <f t="shared" ref="H44:H46" si="13">H43</f>
        <v>1.6003800000000001</v>
      </c>
      <c r="I44" s="6">
        <f t="shared" si="12"/>
        <v>0</v>
      </c>
      <c r="J44" s="6">
        <f>I44*'Коэф. дефлятор'!$J$6</f>
        <v>0</v>
      </c>
      <c r="K44" s="6">
        <f>J44*'Коэф. дефлятор'!$K$6</f>
        <v>0</v>
      </c>
      <c r="L44" s="6">
        <f>K44*'Коэф. дефлятор'!$L$6</f>
        <v>0</v>
      </c>
      <c r="M44" s="6">
        <f>L44*'Коэф. дефлятор'!$M$6</f>
        <v>0</v>
      </c>
    </row>
    <row r="45" spans="2:13" ht="25.7" customHeight="1" x14ac:dyDescent="0.3">
      <c r="B45" s="1" t="s">
        <v>48</v>
      </c>
      <c r="C45" s="2" t="s">
        <v>46</v>
      </c>
      <c r="D45" s="2"/>
      <c r="E45" s="4"/>
      <c r="F45" s="2">
        <v>2.3199999999999998</v>
      </c>
      <c r="G45" s="2">
        <v>1</v>
      </c>
      <c r="H45" s="6">
        <f t="shared" si="13"/>
        <v>1.6003800000000001</v>
      </c>
      <c r="I45" s="6">
        <f t="shared" si="12"/>
        <v>0</v>
      </c>
      <c r="J45" s="6">
        <f>I45*'Коэф. дефлятор'!$J$6</f>
        <v>0</v>
      </c>
      <c r="K45" s="6">
        <f>J45*'Коэф. дефлятор'!$K$6</f>
        <v>0</v>
      </c>
      <c r="L45" s="6">
        <f>K45*'Коэф. дефлятор'!$L$6</f>
        <v>0</v>
      </c>
      <c r="M45" s="6">
        <f>L45*'Коэф. дефлятор'!$M$6</f>
        <v>0</v>
      </c>
    </row>
    <row r="46" spans="2:13" x14ac:dyDescent="0.3">
      <c r="B46" s="1" t="s">
        <v>13</v>
      </c>
      <c r="C46" s="10" t="s">
        <v>26</v>
      </c>
      <c r="D46" s="2" t="s">
        <v>27</v>
      </c>
      <c r="E46" s="2">
        <f>E42</f>
        <v>0.1</v>
      </c>
      <c r="F46" s="4">
        <v>611</v>
      </c>
      <c r="G46" s="2">
        <v>1</v>
      </c>
      <c r="H46" s="6">
        <f t="shared" si="13"/>
        <v>1.6003800000000001</v>
      </c>
      <c r="I46" s="6">
        <f t="shared" si="12"/>
        <v>97.783218000000005</v>
      </c>
      <c r="J46" s="6">
        <f>I46*'Коэф. дефлятор'!$J$6</f>
        <v>102.28124602800001</v>
      </c>
      <c r="K46" s="6">
        <f>J46*'Коэф. дефлятор'!$K$6</f>
        <v>106.98618334528801</v>
      </c>
      <c r="L46" s="6">
        <f>K46*'Коэф. дефлятор'!$L$6</f>
        <v>111.90754777917127</v>
      </c>
      <c r="M46" s="6">
        <f>L46*'Коэф. дефлятор'!$M$6</f>
        <v>117.05529497701315</v>
      </c>
    </row>
    <row r="47" spans="2:13" x14ac:dyDescent="0.3">
      <c r="B47" s="36" t="s">
        <v>50</v>
      </c>
      <c r="C47" s="37"/>
      <c r="D47" s="37"/>
      <c r="E47" s="37"/>
      <c r="F47" s="37"/>
      <c r="G47" s="37"/>
      <c r="H47" s="38"/>
      <c r="I47" s="6">
        <f>SUM(I42:I46)</f>
        <v>438.95542716000011</v>
      </c>
      <c r="J47" s="6">
        <f>SUM(J42:J46)</f>
        <v>459.14737680936008</v>
      </c>
      <c r="K47" s="6">
        <f t="shared" ref="K47:M47" si="14">SUM(K42:K46)</f>
        <v>480.26815614259067</v>
      </c>
      <c r="L47" s="6">
        <f t="shared" si="14"/>
        <v>502.36049132514984</v>
      </c>
      <c r="M47" s="6">
        <f t="shared" si="14"/>
        <v>525.46907392610683</v>
      </c>
    </row>
    <row r="49" spans="2:13" x14ac:dyDescent="0.3">
      <c r="I49" s="10">
        <v>2025</v>
      </c>
      <c r="J49" s="10">
        <v>2026</v>
      </c>
      <c r="K49" s="11">
        <v>2027</v>
      </c>
      <c r="L49" s="11">
        <v>2028</v>
      </c>
      <c r="M49" s="11">
        <v>2029</v>
      </c>
    </row>
    <row r="50" spans="2:13" ht="60.1" x14ac:dyDescent="0.3">
      <c r="B50" s="1" t="s">
        <v>7</v>
      </c>
      <c r="C50" s="1" t="s">
        <v>8</v>
      </c>
      <c r="D50" s="1" t="s">
        <v>28</v>
      </c>
      <c r="E50" s="1" t="s">
        <v>60</v>
      </c>
      <c r="F50" s="1" t="s">
        <v>5</v>
      </c>
      <c r="G50" s="1" t="s">
        <v>3</v>
      </c>
      <c r="H50" s="1" t="s">
        <v>55</v>
      </c>
      <c r="I50" s="1" t="s">
        <v>25</v>
      </c>
      <c r="J50" s="1" t="s">
        <v>25</v>
      </c>
      <c r="K50" s="1" t="s">
        <v>25</v>
      </c>
      <c r="L50" s="1" t="s">
        <v>25</v>
      </c>
      <c r="M50" s="1" t="s">
        <v>25</v>
      </c>
    </row>
    <row r="51" spans="2:13" ht="25.7" customHeight="1" x14ac:dyDescent="0.3">
      <c r="B51" s="2" t="s">
        <v>30</v>
      </c>
      <c r="C51" s="2" t="s">
        <v>31</v>
      </c>
      <c r="D51" s="16" t="s">
        <v>32</v>
      </c>
      <c r="E51" s="4">
        <v>0.02</v>
      </c>
      <c r="F51" s="16">
        <v>618</v>
      </c>
      <c r="G51" s="2">
        <v>1.38</v>
      </c>
      <c r="H51" s="6">
        <f>H43</f>
        <v>1.6003800000000001</v>
      </c>
      <c r="I51" s="6">
        <f>E51*F51*G51*H51</f>
        <v>27.297361584000001</v>
      </c>
      <c r="J51" s="6">
        <f>I51*'Коэф. дефлятор'!$J$6</f>
        <v>28.553040216864002</v>
      </c>
      <c r="K51" s="6">
        <f>J51*'Коэф. дефлятор'!$K$6</f>
        <v>29.866480066839745</v>
      </c>
      <c r="L51" s="6">
        <f>K51*'Коэф. дефлятор'!$L$6</f>
        <v>31.240338149914376</v>
      </c>
      <c r="M51" s="6">
        <f>L51*'Коэф. дефлятор'!$M$6</f>
        <v>32.677393704810441</v>
      </c>
    </row>
    <row r="52" spans="2:13" ht="25.7" customHeight="1" x14ac:dyDescent="0.3">
      <c r="B52" s="1" t="s">
        <v>49</v>
      </c>
      <c r="C52" s="1" t="s">
        <v>44</v>
      </c>
      <c r="D52" s="2"/>
      <c r="E52" s="4">
        <f>E51</f>
        <v>0.02</v>
      </c>
      <c r="F52" s="2">
        <v>1388</v>
      </c>
      <c r="G52" s="2">
        <v>1</v>
      </c>
      <c r="H52" s="6">
        <f>H51</f>
        <v>1.6003800000000001</v>
      </c>
      <c r="I52" s="6">
        <f t="shared" ref="I52:I55" si="15">E52*F52*G52*H52</f>
        <v>44.426548800000006</v>
      </c>
      <c r="J52" s="6">
        <f>I52*'Коэф. дефлятор'!$J$6</f>
        <v>46.470170044800007</v>
      </c>
      <c r="K52" s="6">
        <f>J52*'Коэф. дефлятор'!$K$6</f>
        <v>48.607797866860807</v>
      </c>
      <c r="L52" s="6">
        <f>K52*'Коэф. дефлятор'!$L$6</f>
        <v>50.843756568736403</v>
      </c>
      <c r="M52" s="6">
        <f>L52*'Коэф. дефлятор'!$M$6</f>
        <v>53.182569370898278</v>
      </c>
    </row>
    <row r="53" spans="2:13" ht="25.7" customHeight="1" x14ac:dyDescent="0.3">
      <c r="B53" s="1" t="s">
        <v>47</v>
      </c>
      <c r="C53" s="2" t="s">
        <v>45</v>
      </c>
      <c r="D53" s="2"/>
      <c r="E53" s="4"/>
      <c r="F53" s="2">
        <v>1.3</v>
      </c>
      <c r="G53" s="2">
        <v>1</v>
      </c>
      <c r="H53" s="6">
        <f t="shared" ref="H53:H55" si="16">H52</f>
        <v>1.6003800000000001</v>
      </c>
      <c r="I53" s="6">
        <f t="shared" si="15"/>
        <v>0</v>
      </c>
      <c r="J53" s="6">
        <f>I53*'Коэф. дефлятор'!$J$6</f>
        <v>0</v>
      </c>
      <c r="K53" s="6">
        <f>J53*'Коэф. дефлятор'!$K$6</f>
        <v>0</v>
      </c>
      <c r="L53" s="6">
        <f>K53*'Коэф. дефлятор'!$L$6</f>
        <v>0</v>
      </c>
      <c r="M53" s="6">
        <f>L53*'Коэф. дефлятор'!$M$6</f>
        <v>0</v>
      </c>
    </row>
    <row r="54" spans="2:13" ht="25.7" customHeight="1" x14ac:dyDescent="0.3">
      <c r="B54" s="1" t="s">
        <v>48</v>
      </c>
      <c r="C54" s="2" t="s">
        <v>46</v>
      </c>
      <c r="D54" s="2"/>
      <c r="E54" s="4"/>
      <c r="F54" s="2">
        <v>2.3199999999999998</v>
      </c>
      <c r="G54" s="2">
        <v>1</v>
      </c>
      <c r="H54" s="6">
        <f t="shared" si="16"/>
        <v>1.6003800000000001</v>
      </c>
      <c r="I54" s="6">
        <f t="shared" si="15"/>
        <v>0</v>
      </c>
      <c r="J54" s="6">
        <f>I54*'Коэф. дефлятор'!$J$6</f>
        <v>0</v>
      </c>
      <c r="K54" s="6">
        <f>J54*'Коэф. дефлятор'!$K$6</f>
        <v>0</v>
      </c>
      <c r="L54" s="6">
        <f>K54*'Коэф. дефлятор'!$L$6</f>
        <v>0</v>
      </c>
      <c r="M54" s="6">
        <f>L54*'Коэф. дефлятор'!$M$6</f>
        <v>0</v>
      </c>
    </row>
    <row r="55" spans="2:13" x14ac:dyDescent="0.3">
      <c r="B55" s="1" t="s">
        <v>13</v>
      </c>
      <c r="C55" s="10" t="s">
        <v>26</v>
      </c>
      <c r="D55" s="2" t="s">
        <v>27</v>
      </c>
      <c r="E55" s="2">
        <f>E51</f>
        <v>0.02</v>
      </c>
      <c r="F55" s="4">
        <v>611</v>
      </c>
      <c r="G55" s="2">
        <v>1</v>
      </c>
      <c r="H55" s="6">
        <f t="shared" si="16"/>
        <v>1.6003800000000001</v>
      </c>
      <c r="I55" s="6">
        <f t="shared" si="15"/>
        <v>19.556643600000001</v>
      </c>
      <c r="J55" s="6">
        <f>I55*'Коэф. дефлятор'!$J$6</f>
        <v>20.456249205600002</v>
      </c>
      <c r="K55" s="6">
        <f>J55*'Коэф. дефлятор'!$K$6</f>
        <v>21.397236669057602</v>
      </c>
      <c r="L55" s="6">
        <f>K55*'Коэф. дефлятор'!$L$6</f>
        <v>22.381509555834253</v>
      </c>
      <c r="M55" s="6">
        <f>L55*'Коэф. дефлятор'!$M$6</f>
        <v>23.41105899540263</v>
      </c>
    </row>
    <row r="56" spans="2:13" x14ac:dyDescent="0.3">
      <c r="B56" s="36" t="s">
        <v>50</v>
      </c>
      <c r="C56" s="37"/>
      <c r="D56" s="37"/>
      <c r="E56" s="37"/>
      <c r="F56" s="37"/>
      <c r="G56" s="37"/>
      <c r="H56" s="38"/>
      <c r="I56" s="6">
        <f>SUM(I51:I55)</f>
        <v>91.280553984000008</v>
      </c>
      <c r="J56" s="6">
        <f>SUM(J51:J55)</f>
        <v>95.479459467264007</v>
      </c>
      <c r="K56" s="6">
        <f t="shared" ref="K56:M56" si="17">SUM(K51:K55)</f>
        <v>99.871514602758154</v>
      </c>
      <c r="L56" s="6">
        <f t="shared" si="17"/>
        <v>104.46560427448503</v>
      </c>
      <c r="M56" s="6">
        <f t="shared" si="17"/>
        <v>109.27102207111135</v>
      </c>
    </row>
    <row r="58" spans="2:13" x14ac:dyDescent="0.3">
      <c r="I58" s="10">
        <v>2025</v>
      </c>
      <c r="J58" s="10">
        <v>2026</v>
      </c>
      <c r="K58" s="11">
        <v>2027</v>
      </c>
      <c r="L58" s="11">
        <v>2028</v>
      </c>
      <c r="M58" s="11">
        <v>2029</v>
      </c>
    </row>
    <row r="59" spans="2:13" ht="60.1" x14ac:dyDescent="0.3">
      <c r="B59" s="1" t="s">
        <v>7</v>
      </c>
      <c r="C59" s="1" t="s">
        <v>8</v>
      </c>
      <c r="D59" s="1" t="s">
        <v>28</v>
      </c>
      <c r="E59" s="1" t="s">
        <v>60</v>
      </c>
      <c r="F59" s="1" t="s">
        <v>5</v>
      </c>
      <c r="G59" s="1" t="s">
        <v>3</v>
      </c>
      <c r="H59" s="1" t="s">
        <v>55</v>
      </c>
      <c r="I59" s="1" t="s">
        <v>25</v>
      </c>
      <c r="J59" s="1" t="s">
        <v>25</v>
      </c>
      <c r="K59" s="1" t="s">
        <v>25</v>
      </c>
      <c r="L59" s="1" t="s">
        <v>25</v>
      </c>
      <c r="M59" s="1" t="s">
        <v>25</v>
      </c>
    </row>
    <row r="60" spans="2:13" ht="25.7" customHeight="1" x14ac:dyDescent="0.3">
      <c r="B60" s="2" t="s">
        <v>30</v>
      </c>
      <c r="C60" s="2" t="s">
        <v>31</v>
      </c>
      <c r="D60" s="16" t="s">
        <v>66</v>
      </c>
      <c r="E60" s="4">
        <v>0.02</v>
      </c>
      <c r="F60" s="16">
        <v>1116</v>
      </c>
      <c r="G60" s="2">
        <v>1.38</v>
      </c>
      <c r="H60" s="6">
        <f>H51</f>
        <v>1.6003800000000001</v>
      </c>
      <c r="I60" s="6">
        <f>E60*F60*G60*H60</f>
        <v>49.294264607999999</v>
      </c>
      <c r="J60" s="6">
        <f>I60*'Коэф. дефлятор'!$J$6</f>
        <v>51.561800779968003</v>
      </c>
      <c r="K60" s="6">
        <f>J60*'Коэф. дефлятор'!$K$6</f>
        <v>53.933643615846535</v>
      </c>
      <c r="L60" s="6">
        <f>K60*'Коэф. дефлятор'!$L$6</f>
        <v>56.414591222175474</v>
      </c>
      <c r="M60" s="6">
        <f>L60*'Коэф. дефлятор'!$M$6</f>
        <v>59.00966241839555</v>
      </c>
    </row>
    <row r="61" spans="2:13" ht="25.7" customHeight="1" x14ac:dyDescent="0.3">
      <c r="B61" s="1" t="s">
        <v>49</v>
      </c>
      <c r="C61" s="1" t="s">
        <v>44</v>
      </c>
      <c r="D61" s="2"/>
      <c r="E61" s="4">
        <f>E60</f>
        <v>0.02</v>
      </c>
      <c r="F61" s="2">
        <v>1388</v>
      </c>
      <c r="G61" s="2">
        <v>1</v>
      </c>
      <c r="H61" s="6">
        <f>H60</f>
        <v>1.6003800000000001</v>
      </c>
      <c r="I61" s="6">
        <f t="shared" ref="I61:I64" si="18">E61*F61*G61*H61</f>
        <v>44.426548800000006</v>
      </c>
      <c r="J61" s="6">
        <f>I61*'Коэф. дефлятор'!$J$6</f>
        <v>46.470170044800007</v>
      </c>
      <c r="K61" s="6">
        <f>J61*'Коэф. дефлятор'!$K$6</f>
        <v>48.607797866860807</v>
      </c>
      <c r="L61" s="6">
        <f>K61*'Коэф. дефлятор'!$L$6</f>
        <v>50.843756568736403</v>
      </c>
      <c r="M61" s="6">
        <f>L61*'Коэф. дефлятор'!$M$6</f>
        <v>53.182569370898278</v>
      </c>
    </row>
    <row r="62" spans="2:13" ht="25.7" customHeight="1" x14ac:dyDescent="0.3">
      <c r="B62" s="1" t="s">
        <v>47</v>
      </c>
      <c r="C62" s="2" t="s">
        <v>45</v>
      </c>
      <c r="D62" s="2"/>
      <c r="E62" s="4"/>
      <c r="F62" s="2">
        <v>1.3</v>
      </c>
      <c r="G62" s="2">
        <v>1</v>
      </c>
      <c r="H62" s="6">
        <f t="shared" ref="H62:H64" si="19">H61</f>
        <v>1.6003800000000001</v>
      </c>
      <c r="I62" s="6">
        <f t="shared" si="18"/>
        <v>0</v>
      </c>
      <c r="J62" s="6">
        <f>I62*'Коэф. дефлятор'!$J$6</f>
        <v>0</v>
      </c>
      <c r="K62" s="6">
        <f>J62*'Коэф. дефлятор'!$K$6</f>
        <v>0</v>
      </c>
      <c r="L62" s="6">
        <f>K62*'Коэф. дефлятор'!$L$6</f>
        <v>0</v>
      </c>
      <c r="M62" s="6">
        <f>L62*'Коэф. дефлятор'!$M$6</f>
        <v>0</v>
      </c>
    </row>
    <row r="63" spans="2:13" ht="25.7" customHeight="1" x14ac:dyDescent="0.3">
      <c r="B63" s="1" t="s">
        <v>48</v>
      </c>
      <c r="C63" s="2" t="s">
        <v>46</v>
      </c>
      <c r="D63" s="2"/>
      <c r="E63" s="4"/>
      <c r="F63" s="2">
        <v>2.3199999999999998</v>
      </c>
      <c r="G63" s="2">
        <v>1</v>
      </c>
      <c r="H63" s="6">
        <f t="shared" si="19"/>
        <v>1.6003800000000001</v>
      </c>
      <c r="I63" s="6">
        <f t="shared" si="18"/>
        <v>0</v>
      </c>
      <c r="J63" s="6">
        <f>I63*'Коэф. дефлятор'!$J$6</f>
        <v>0</v>
      </c>
      <c r="K63" s="6">
        <f>J63*'Коэф. дефлятор'!$K$6</f>
        <v>0</v>
      </c>
      <c r="L63" s="6">
        <f>K63*'Коэф. дефлятор'!$L$6</f>
        <v>0</v>
      </c>
      <c r="M63" s="6">
        <f>L63*'Коэф. дефлятор'!$M$6</f>
        <v>0</v>
      </c>
    </row>
    <row r="64" spans="2:13" x14ac:dyDescent="0.3">
      <c r="B64" s="1" t="s">
        <v>13</v>
      </c>
      <c r="C64" s="10" t="s">
        <v>26</v>
      </c>
      <c r="D64" s="2" t="s">
        <v>27</v>
      </c>
      <c r="E64" s="2">
        <f>E60</f>
        <v>0.02</v>
      </c>
      <c r="F64" s="4">
        <v>611</v>
      </c>
      <c r="G64" s="2">
        <v>1</v>
      </c>
      <c r="H64" s="6">
        <f t="shared" si="19"/>
        <v>1.6003800000000001</v>
      </c>
      <c r="I64" s="6">
        <f t="shared" si="18"/>
        <v>19.556643600000001</v>
      </c>
      <c r="J64" s="6">
        <f>I64*'Коэф. дефлятор'!$J$6</f>
        <v>20.456249205600002</v>
      </c>
      <c r="K64" s="6">
        <f>J64*'Коэф. дефлятор'!$K$6</f>
        <v>21.397236669057602</v>
      </c>
      <c r="L64" s="6">
        <f>K64*'Коэф. дефлятор'!$L$6</f>
        <v>22.381509555834253</v>
      </c>
      <c r="M64" s="6">
        <f>L64*'Коэф. дефлятор'!$M$6</f>
        <v>23.41105899540263</v>
      </c>
    </row>
    <row r="65" spans="2:13" x14ac:dyDescent="0.3">
      <c r="B65" s="36" t="s">
        <v>50</v>
      </c>
      <c r="C65" s="37"/>
      <c r="D65" s="37"/>
      <c r="E65" s="37"/>
      <c r="F65" s="37"/>
      <c r="G65" s="37"/>
      <c r="H65" s="38"/>
      <c r="I65" s="6">
        <f>SUM(I60:I64)</f>
        <v>113.277457008</v>
      </c>
      <c r="J65" s="6">
        <f>SUM(J60:J64)</f>
        <v>118.48822003036801</v>
      </c>
      <c r="K65" s="6">
        <f t="shared" ref="K65:M65" si="20">SUM(K60:K64)</f>
        <v>123.93867815176495</v>
      </c>
      <c r="L65" s="6">
        <f t="shared" si="20"/>
        <v>129.63985734674611</v>
      </c>
      <c r="M65" s="6">
        <f t="shared" si="20"/>
        <v>135.60329078469647</v>
      </c>
    </row>
  </sheetData>
  <mergeCells count="8">
    <mergeCell ref="B56:H56"/>
    <mergeCell ref="B65:H65"/>
    <mergeCell ref="B3:J3"/>
    <mergeCell ref="B11:H11"/>
    <mergeCell ref="B20:H20"/>
    <mergeCell ref="B29:H29"/>
    <mergeCell ref="B38:H38"/>
    <mergeCell ref="B47:H47"/>
  </mergeCells>
  <pageMargins left="0.7" right="0.7" top="0.75" bottom="0.75" header="0.3" footer="0.3"/>
  <pageSetup paperSize="9" scale="5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topLeftCell="A15" zoomScaleNormal="100" workbookViewId="0">
      <selection activeCell="B15" sqref="B15:B16"/>
    </sheetView>
  </sheetViews>
  <sheetFormatPr defaultRowHeight="15.05" outlineLevelRow="1" x14ac:dyDescent="0.3"/>
  <cols>
    <col min="1" max="1" width="3.33203125" customWidth="1"/>
    <col min="2" max="2" width="23.33203125" customWidth="1"/>
    <col min="3" max="3" width="19.88671875" customWidth="1"/>
    <col min="4" max="4" width="16.5546875" customWidth="1"/>
    <col min="5" max="5" width="17" customWidth="1"/>
    <col min="6" max="8" width="16.5546875" customWidth="1"/>
    <col min="9" max="9" width="15.88671875" customWidth="1"/>
    <col min="10" max="10" width="8.44140625" customWidth="1"/>
  </cols>
  <sheetData>
    <row r="2" spans="2:9" ht="15.65" x14ac:dyDescent="0.3">
      <c r="B2" s="35" t="s">
        <v>41</v>
      </c>
      <c r="C2" s="35"/>
      <c r="D2" s="35"/>
      <c r="E2" s="35"/>
      <c r="F2" s="35"/>
      <c r="G2" s="35"/>
      <c r="H2" s="35"/>
      <c r="I2" s="35"/>
    </row>
    <row r="4" spans="2:9" ht="60.1" hidden="1" outlineLevel="1" x14ac:dyDescent="0.3">
      <c r="B4" s="1" t="s">
        <v>7</v>
      </c>
      <c r="C4" s="1" t="s">
        <v>8</v>
      </c>
      <c r="D4" s="1" t="s">
        <v>28</v>
      </c>
      <c r="E4" s="1" t="s">
        <v>61</v>
      </c>
      <c r="F4" s="1" t="s">
        <v>5</v>
      </c>
      <c r="G4" s="1" t="s">
        <v>3</v>
      </c>
      <c r="H4" s="1" t="s">
        <v>56</v>
      </c>
      <c r="I4" s="1" t="s">
        <v>25</v>
      </c>
    </row>
    <row r="5" spans="2:9" ht="25.7" hidden="1" customHeight="1" outlineLevel="1" x14ac:dyDescent="0.3">
      <c r="B5" s="2" t="s">
        <v>42</v>
      </c>
      <c r="C5" s="2" t="s">
        <v>43</v>
      </c>
      <c r="D5" s="2" t="s">
        <v>67</v>
      </c>
      <c r="E5" s="4">
        <v>1</v>
      </c>
      <c r="F5" s="2">
        <v>1215</v>
      </c>
      <c r="G5" s="2">
        <v>1.38</v>
      </c>
      <c r="H5" s="6">
        <f>'Коэф. дефлятор'!J7</f>
        <v>1.6739974800000001</v>
      </c>
      <c r="I5" s="6">
        <f>E5*F5*G5*H5</f>
        <v>2806.791574716</v>
      </c>
    </row>
    <row r="6" spans="2:9" ht="25.7" hidden="1" customHeight="1" outlineLevel="1" x14ac:dyDescent="0.3">
      <c r="B6" s="1" t="s">
        <v>49</v>
      </c>
      <c r="C6" s="1" t="s">
        <v>51</v>
      </c>
      <c r="D6" s="2"/>
      <c r="E6" s="4">
        <f>E5</f>
        <v>1</v>
      </c>
      <c r="F6" s="2">
        <v>2320</v>
      </c>
      <c r="G6" s="2">
        <v>1</v>
      </c>
      <c r="H6" s="6">
        <f>H5</f>
        <v>1.6739974800000001</v>
      </c>
      <c r="I6" s="6">
        <f t="shared" ref="I6:I8" si="0">E6*F6*G6*H6</f>
        <v>3883.6741536000004</v>
      </c>
    </row>
    <row r="7" spans="2:9" ht="25.7" hidden="1" customHeight="1" outlineLevel="1" x14ac:dyDescent="0.3">
      <c r="B7" s="1" t="s">
        <v>47</v>
      </c>
      <c r="C7" s="2" t="s">
        <v>45</v>
      </c>
      <c r="D7" s="2"/>
      <c r="E7" s="4">
        <v>2</v>
      </c>
      <c r="F7" s="2">
        <v>1.3</v>
      </c>
      <c r="G7" s="2">
        <v>1</v>
      </c>
      <c r="H7" s="6">
        <f t="shared" ref="H7:H9" si="1">H6</f>
        <v>1.6739974800000001</v>
      </c>
      <c r="I7" s="6">
        <f t="shared" si="0"/>
        <v>4.3523934480000008</v>
      </c>
    </row>
    <row r="8" spans="2:9" ht="30.7" hidden="1" customHeight="1" outlineLevel="1" x14ac:dyDescent="0.3">
      <c r="B8" s="1" t="s">
        <v>48</v>
      </c>
      <c r="C8" s="2" t="s">
        <v>46</v>
      </c>
      <c r="D8" s="2"/>
      <c r="E8" s="4">
        <v>4</v>
      </c>
      <c r="F8" s="2">
        <v>2.3199999999999998</v>
      </c>
      <c r="G8" s="2">
        <v>1</v>
      </c>
      <c r="H8" s="6">
        <f t="shared" si="1"/>
        <v>1.6739974800000001</v>
      </c>
      <c r="I8" s="6">
        <f t="shared" si="0"/>
        <v>15.5346966144</v>
      </c>
    </row>
    <row r="9" spans="2:9" ht="30.05" hidden="1" outlineLevel="1" x14ac:dyDescent="0.3">
      <c r="B9" s="1" t="s">
        <v>13</v>
      </c>
      <c r="C9" s="10" t="s">
        <v>26</v>
      </c>
      <c r="D9" s="2" t="s">
        <v>27</v>
      </c>
      <c r="E9" s="2">
        <f>E5</f>
        <v>1</v>
      </c>
      <c r="F9" s="4">
        <v>611</v>
      </c>
      <c r="G9" s="2">
        <v>1</v>
      </c>
      <c r="H9" s="6">
        <f t="shared" si="1"/>
        <v>1.6739974800000001</v>
      </c>
      <c r="I9" s="6">
        <f>E9*F9*G9*H9</f>
        <v>1022.8124602800001</v>
      </c>
    </row>
    <row r="10" spans="2:9" hidden="1" outlineLevel="1" x14ac:dyDescent="0.3">
      <c r="B10" s="36" t="s">
        <v>50</v>
      </c>
      <c r="C10" s="37"/>
      <c r="D10" s="37"/>
      <c r="E10" s="37"/>
      <c r="F10" s="37"/>
      <c r="G10" s="37"/>
      <c r="H10" s="38"/>
      <c r="I10" s="3">
        <f>SUM(I5:I9)</f>
        <v>7733.1652786584</v>
      </c>
    </row>
    <row r="11" spans="2:9" hidden="1" outlineLevel="1" x14ac:dyDescent="0.3"/>
    <row r="12" spans="2:9" ht="22.55" customHeight="1" collapsed="1" x14ac:dyDescent="0.3">
      <c r="B12" s="42" t="s">
        <v>90</v>
      </c>
      <c r="C12" s="42"/>
      <c r="D12" s="42"/>
      <c r="E12" s="42"/>
      <c r="F12" s="42"/>
      <c r="G12" s="42"/>
      <c r="H12" s="42"/>
      <c r="I12" s="42"/>
    </row>
    <row r="13" spans="2:9" ht="60.1" x14ac:dyDescent="0.3">
      <c r="B13" s="1" t="s">
        <v>7</v>
      </c>
      <c r="C13" s="1" t="s">
        <v>8</v>
      </c>
      <c r="D13" s="1" t="s">
        <v>28</v>
      </c>
      <c r="E13" s="1" t="s">
        <v>83</v>
      </c>
      <c r="F13" s="1" t="s">
        <v>5</v>
      </c>
      <c r="G13" s="1" t="s">
        <v>3</v>
      </c>
      <c r="H13" s="1" t="s">
        <v>56</v>
      </c>
      <c r="I13" s="1" t="s">
        <v>25</v>
      </c>
    </row>
    <row r="14" spans="2:9" x14ac:dyDescent="0.3">
      <c r="B14" s="2" t="s">
        <v>42</v>
      </c>
      <c r="C14" s="2" t="s">
        <v>43</v>
      </c>
      <c r="D14" s="2" t="s">
        <v>52</v>
      </c>
      <c r="E14" s="4">
        <v>0.74199999999999999</v>
      </c>
      <c r="F14" s="2">
        <v>1824</v>
      </c>
      <c r="G14" s="2">
        <v>1.38</v>
      </c>
      <c r="H14" s="6">
        <f>'Коэф. дефлятор'!J7</f>
        <v>1.6739974800000001</v>
      </c>
      <c r="I14" s="6">
        <f>E14*F14*G14*H14</f>
        <v>3126.5301823483387</v>
      </c>
    </row>
    <row r="15" spans="2:9" ht="62.65" customHeight="1" x14ac:dyDescent="0.3">
      <c r="B15" s="1" t="s">
        <v>95</v>
      </c>
      <c r="C15" s="1" t="s">
        <v>51</v>
      </c>
      <c r="D15" s="2"/>
      <c r="E15" s="4">
        <f>E14</f>
        <v>0.74199999999999999</v>
      </c>
      <c r="F15" s="2">
        <v>2320</v>
      </c>
      <c r="G15" s="2">
        <v>1</v>
      </c>
      <c r="H15" s="6">
        <f>H14</f>
        <v>1.6739974800000001</v>
      </c>
      <c r="I15" s="6">
        <f t="shared" ref="I15:I17" si="2">E15*F15*G15*H15</f>
        <v>2881.6862219712002</v>
      </c>
    </row>
    <row r="16" spans="2:9" ht="30.05" x14ac:dyDescent="0.3">
      <c r="B16" s="1" t="s">
        <v>47</v>
      </c>
      <c r="C16" s="2" t="s">
        <v>45</v>
      </c>
      <c r="D16" s="2"/>
      <c r="E16" s="4">
        <v>6</v>
      </c>
      <c r="F16" s="2">
        <v>1.3</v>
      </c>
      <c r="G16" s="2">
        <v>1</v>
      </c>
      <c r="H16" s="6">
        <f t="shared" ref="H16:H18" si="3">H15</f>
        <v>1.6739974800000001</v>
      </c>
      <c r="I16" s="6">
        <f t="shared" si="2"/>
        <v>13.057180344000002</v>
      </c>
    </row>
    <row r="17" spans="2:9" ht="30.05" x14ac:dyDescent="0.3">
      <c r="B17" s="1" t="s">
        <v>48</v>
      </c>
      <c r="C17" s="2" t="s">
        <v>46</v>
      </c>
      <c r="D17" s="2"/>
      <c r="E17" s="4">
        <v>15</v>
      </c>
      <c r="F17" s="2">
        <v>2.3199999999999998</v>
      </c>
      <c r="G17" s="2">
        <v>1</v>
      </c>
      <c r="H17" s="6">
        <f t="shared" si="3"/>
        <v>1.6739974800000001</v>
      </c>
      <c r="I17" s="6">
        <f t="shared" si="2"/>
        <v>58.255112304000001</v>
      </c>
    </row>
    <row r="18" spans="2:9" ht="30.05" x14ac:dyDescent="0.3">
      <c r="B18" s="1" t="s">
        <v>13</v>
      </c>
      <c r="C18" s="10" t="s">
        <v>26</v>
      </c>
      <c r="D18" s="2" t="s">
        <v>27</v>
      </c>
      <c r="E18" s="2">
        <f>E14</f>
        <v>0.74199999999999999</v>
      </c>
      <c r="F18" s="4">
        <v>611</v>
      </c>
      <c r="G18" s="2">
        <v>1</v>
      </c>
      <c r="H18" s="6">
        <f t="shared" si="3"/>
        <v>1.6739974800000001</v>
      </c>
      <c r="I18" s="6">
        <f>E18*F18*G18*H18</f>
        <v>758.92684552776007</v>
      </c>
    </row>
    <row r="19" spans="2:9" x14ac:dyDescent="0.3">
      <c r="B19" s="36" t="s">
        <v>50</v>
      </c>
      <c r="C19" s="37"/>
      <c r="D19" s="37"/>
      <c r="E19" s="37"/>
      <c r="F19" s="37"/>
      <c r="G19" s="37"/>
      <c r="H19" s="38"/>
      <c r="I19" s="3">
        <f>SUM(I14:I18)</f>
        <v>6838.4555424952987</v>
      </c>
    </row>
  </sheetData>
  <mergeCells count="4">
    <mergeCell ref="B2:I2"/>
    <mergeCell ref="B10:H10"/>
    <mergeCell ref="B19:H19"/>
    <mergeCell ref="B12:I12"/>
  </mergeCells>
  <pageMargins left="0.7" right="0.7" top="0.75" bottom="0.75" header="0.3" footer="0.3"/>
  <pageSetup paperSize="9" scale="5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1"/>
  <sheetViews>
    <sheetView zoomScaleNormal="100" workbookViewId="0">
      <selection activeCell="K14" sqref="K14"/>
    </sheetView>
  </sheetViews>
  <sheetFormatPr defaultRowHeight="15.05" outlineLevelRow="1" x14ac:dyDescent="0.3"/>
  <cols>
    <col min="1" max="1" width="3.33203125" customWidth="1"/>
    <col min="2" max="2" width="23.33203125" customWidth="1"/>
    <col min="3" max="3" width="19.88671875" customWidth="1"/>
    <col min="4" max="4" width="16.5546875" customWidth="1"/>
    <col min="5" max="5" width="17" customWidth="1"/>
    <col min="6" max="8" width="16.5546875" customWidth="1"/>
    <col min="9" max="9" width="15.33203125" hidden="1" customWidth="1"/>
    <col min="10" max="10" width="14.5546875" hidden="1" customWidth="1"/>
    <col min="11" max="11" width="14.6640625" customWidth="1"/>
  </cols>
  <sheetData>
    <row r="2" spans="2:11" ht="15.65" x14ac:dyDescent="0.3">
      <c r="B2" s="35" t="s">
        <v>41</v>
      </c>
      <c r="C2" s="35"/>
      <c r="D2" s="35"/>
      <c r="E2" s="35"/>
      <c r="F2" s="35"/>
      <c r="G2" s="35"/>
      <c r="H2" s="35"/>
      <c r="I2" s="35"/>
    </row>
    <row r="4" spans="2:11" ht="22.55" hidden="1" customHeight="1" outlineLevel="1" x14ac:dyDescent="0.3">
      <c r="B4" s="42" t="s">
        <v>93</v>
      </c>
      <c r="C4" s="42"/>
      <c r="D4" s="42"/>
      <c r="E4" s="42"/>
      <c r="F4" s="42"/>
      <c r="G4" s="42"/>
      <c r="H4" s="42"/>
      <c r="I4" s="42"/>
      <c r="J4">
        <v>2028</v>
      </c>
    </row>
    <row r="5" spans="2:11" ht="60.1" hidden="1" outlineLevel="1" x14ac:dyDescent="0.3">
      <c r="B5" s="1" t="s">
        <v>7</v>
      </c>
      <c r="C5" s="1" t="s">
        <v>8</v>
      </c>
      <c r="D5" s="1" t="s">
        <v>28</v>
      </c>
      <c r="E5" s="1" t="s">
        <v>83</v>
      </c>
      <c r="F5" s="1" t="s">
        <v>5</v>
      </c>
      <c r="G5" s="1" t="s">
        <v>3</v>
      </c>
      <c r="H5" s="1" t="s">
        <v>92</v>
      </c>
      <c r="I5" s="1" t="s">
        <v>25</v>
      </c>
      <c r="J5" s="1" t="s">
        <v>25</v>
      </c>
      <c r="K5" s="1" t="s">
        <v>25</v>
      </c>
    </row>
    <row r="6" spans="2:11" hidden="1" outlineLevel="1" x14ac:dyDescent="0.3">
      <c r="B6" s="2" t="s">
        <v>42</v>
      </c>
      <c r="C6" s="2" t="s">
        <v>43</v>
      </c>
      <c r="D6" s="23" t="s">
        <v>67</v>
      </c>
      <c r="E6" s="4">
        <v>0.32</v>
      </c>
      <c r="F6" s="2">
        <v>1215</v>
      </c>
      <c r="G6" s="2">
        <v>1.38</v>
      </c>
      <c r="H6" s="6">
        <f>'Коэф. дефлятор'!K7</f>
        <v>1.7510013640800002</v>
      </c>
      <c r="I6" s="6">
        <f>E6*F6*G6*H6</f>
        <v>939.48927588893957</v>
      </c>
      <c r="J6" s="3">
        <f>I6*'Коэф. дефлятор'!$L$6</f>
        <v>982.70578257983084</v>
      </c>
      <c r="K6" s="3">
        <f>J6*'Коэф. дефлятор'!$M$6</f>
        <v>1027.9102485785031</v>
      </c>
    </row>
    <row r="7" spans="2:11" ht="63.25" hidden="1" customHeight="1" outlineLevel="1" x14ac:dyDescent="0.3">
      <c r="B7" s="1" t="s">
        <v>95</v>
      </c>
      <c r="C7" s="1" t="s">
        <v>51</v>
      </c>
      <c r="D7" s="2"/>
      <c r="E7" s="4">
        <f>E6</f>
        <v>0.32</v>
      </c>
      <c r="F7" s="2">
        <v>2320</v>
      </c>
      <c r="G7" s="2">
        <v>1</v>
      </c>
      <c r="H7" s="6">
        <f>H6</f>
        <v>1.7510013640800002</v>
      </c>
      <c r="I7" s="6">
        <f t="shared" ref="I7:I9" si="0">E7*F7*G7*H7</f>
        <v>1299.9434126929921</v>
      </c>
      <c r="J7" s="3">
        <f>I7*'Коэф. дефлятор'!$L$6</f>
        <v>1359.7408096768697</v>
      </c>
      <c r="K7" s="3">
        <f>J7*'Коэф. дефлятор'!$M$6</f>
        <v>1422.2888869220058</v>
      </c>
    </row>
    <row r="8" spans="2:11" ht="30.05" hidden="1" outlineLevel="1" x14ac:dyDescent="0.3">
      <c r="B8" s="1" t="s">
        <v>47</v>
      </c>
      <c r="C8" s="2" t="s">
        <v>45</v>
      </c>
      <c r="D8" s="2"/>
      <c r="E8" s="4">
        <v>6</v>
      </c>
      <c r="F8" s="2">
        <v>1.3</v>
      </c>
      <c r="G8" s="2">
        <v>1</v>
      </c>
      <c r="H8" s="6">
        <f t="shared" ref="H8:H10" si="1">H7</f>
        <v>1.7510013640800002</v>
      </c>
      <c r="I8" s="6">
        <f t="shared" si="0"/>
        <v>13.657810639824003</v>
      </c>
      <c r="J8" s="3">
        <f>I8*'Коэф. дефлятор'!$L$6</f>
        <v>14.286069929255907</v>
      </c>
      <c r="K8" s="3">
        <f>J8*'Коэф. дефлятор'!$M$6</f>
        <v>14.943229146001679</v>
      </c>
    </row>
    <row r="9" spans="2:11" ht="30.05" hidden="1" outlineLevel="1" x14ac:dyDescent="0.3">
      <c r="B9" s="1" t="s">
        <v>48</v>
      </c>
      <c r="C9" s="2" t="s">
        <v>46</v>
      </c>
      <c r="D9" s="2"/>
      <c r="E9" s="4">
        <v>15</v>
      </c>
      <c r="F9" s="2">
        <v>2.3199999999999998</v>
      </c>
      <c r="G9" s="2">
        <v>1</v>
      </c>
      <c r="H9" s="6">
        <f t="shared" si="1"/>
        <v>1.7510013640800002</v>
      </c>
      <c r="I9" s="6">
        <f t="shared" si="0"/>
        <v>60.934847469984</v>
      </c>
      <c r="J9" s="3">
        <f>I9*'Коэф. дефлятор'!$L$6</f>
        <v>63.737850453603265</v>
      </c>
      <c r="K9" s="3">
        <f>J9*'Коэф. дефлятор'!$M$6</f>
        <v>66.669791574469016</v>
      </c>
    </row>
    <row r="10" spans="2:11" ht="30.05" hidden="1" outlineLevel="1" x14ac:dyDescent="0.3">
      <c r="B10" s="1" t="s">
        <v>13</v>
      </c>
      <c r="C10" s="10" t="s">
        <v>26</v>
      </c>
      <c r="D10" s="2" t="s">
        <v>27</v>
      </c>
      <c r="E10" s="2">
        <f>E6</f>
        <v>0.32</v>
      </c>
      <c r="F10" s="4">
        <v>611</v>
      </c>
      <c r="G10" s="2">
        <v>1</v>
      </c>
      <c r="H10" s="6">
        <f t="shared" si="1"/>
        <v>1.7510013640800002</v>
      </c>
      <c r="I10" s="6">
        <f>E10*F10*G10*H10</f>
        <v>342.35578670492163</v>
      </c>
      <c r="J10" s="3">
        <f>I10*'Коэф. дефлятор'!$L$6</f>
        <v>358.10415289334804</v>
      </c>
      <c r="K10" s="3">
        <f>J10*'Коэф. дефлятор'!$M$6</f>
        <v>374.57694392644208</v>
      </c>
    </row>
    <row r="11" spans="2:11" hidden="1" outlineLevel="1" x14ac:dyDescent="0.3">
      <c r="B11" s="36" t="s">
        <v>50</v>
      </c>
      <c r="C11" s="37"/>
      <c r="D11" s="37"/>
      <c r="E11" s="37"/>
      <c r="F11" s="37"/>
      <c r="G11" s="37"/>
      <c r="H11" s="38"/>
      <c r="I11" s="3">
        <f>SUM(I6:I10)</f>
        <v>2656.3811333966619</v>
      </c>
      <c r="J11" s="3">
        <f t="shared" ref="J11:K11" si="2">SUM(J6:J10)</f>
        <v>2778.5746655329076</v>
      </c>
      <c r="K11" s="3">
        <f t="shared" si="2"/>
        <v>2906.3891001474217</v>
      </c>
    </row>
    <row r="12" spans="2:11" hidden="1" outlineLevel="1" x14ac:dyDescent="0.3"/>
    <row r="13" spans="2:11" hidden="1" outlineLevel="1" x14ac:dyDescent="0.3"/>
    <row r="14" spans="2:11" ht="22.55" customHeight="1" collapsed="1" x14ac:dyDescent="0.3">
      <c r="B14" s="42" t="s">
        <v>91</v>
      </c>
      <c r="C14" s="42"/>
      <c r="D14" s="42"/>
      <c r="E14" s="42"/>
      <c r="F14" s="42"/>
      <c r="G14" s="42"/>
      <c r="H14" s="42"/>
      <c r="I14" s="42"/>
      <c r="J14">
        <v>2028</v>
      </c>
    </row>
    <row r="15" spans="2:11" ht="60.1" x14ac:dyDescent="0.3">
      <c r="B15" s="1" t="s">
        <v>7</v>
      </c>
      <c r="C15" s="1" t="s">
        <v>8</v>
      </c>
      <c r="D15" s="1" t="s">
        <v>28</v>
      </c>
      <c r="E15" s="1" t="s">
        <v>83</v>
      </c>
      <c r="F15" s="1" t="s">
        <v>5</v>
      </c>
      <c r="G15" s="1" t="s">
        <v>3</v>
      </c>
      <c r="H15" s="1" t="s">
        <v>92</v>
      </c>
      <c r="I15" s="1" t="s">
        <v>25</v>
      </c>
      <c r="J15" s="1" t="s">
        <v>25</v>
      </c>
      <c r="K15" s="1" t="s">
        <v>25</v>
      </c>
    </row>
    <row r="16" spans="2:11" x14ac:dyDescent="0.3">
      <c r="B16" s="2" t="s">
        <v>42</v>
      </c>
      <c r="C16" s="2" t="s">
        <v>43</v>
      </c>
      <c r="D16" s="2" t="s">
        <v>52</v>
      </c>
      <c r="E16" s="4">
        <v>1</v>
      </c>
      <c r="F16" s="2">
        <v>1824</v>
      </c>
      <c r="G16" s="2">
        <v>1.38</v>
      </c>
      <c r="H16" s="6">
        <f>'Коэф. дефлятор'!K7</f>
        <v>1.7510013640800002</v>
      </c>
      <c r="I16" s="6">
        <f>E16*F16*G16*H16</f>
        <v>4407.4805535530495</v>
      </c>
      <c r="J16" s="3">
        <f>I16*'Коэф. дефлятор'!$L$6</f>
        <v>4610.2246590164896</v>
      </c>
      <c r="K16" s="3">
        <f>J16*'Коэф. дефлятор'!$M$6</f>
        <v>4822.2949933312484</v>
      </c>
    </row>
    <row r="17" spans="2:11" ht="60.1" x14ac:dyDescent="0.3">
      <c r="B17" s="1" t="s">
        <v>95</v>
      </c>
      <c r="C17" s="1" t="s">
        <v>51</v>
      </c>
      <c r="D17" s="2"/>
      <c r="E17" s="4">
        <f>E16</f>
        <v>1</v>
      </c>
      <c r="F17" s="2">
        <v>2320</v>
      </c>
      <c r="G17" s="2">
        <v>1</v>
      </c>
      <c r="H17" s="6">
        <f>H16</f>
        <v>1.7510013640800002</v>
      </c>
      <c r="I17" s="6">
        <f t="shared" ref="I17:I19" si="3">E17*F17*G17*H17</f>
        <v>4062.3231646656004</v>
      </c>
      <c r="J17" s="3">
        <f>I17*'Коэф. дефлятор'!$L$6</f>
        <v>4249.1900302402182</v>
      </c>
      <c r="K17" s="3">
        <f>J17*'Коэф. дефлятор'!$M$6</f>
        <v>4444.6527716312685</v>
      </c>
    </row>
    <row r="18" spans="2:11" ht="30.05" x14ac:dyDescent="0.3">
      <c r="B18" s="1" t="s">
        <v>47</v>
      </c>
      <c r="C18" s="2" t="s">
        <v>45</v>
      </c>
      <c r="D18" s="2"/>
      <c r="E18" s="4">
        <v>6</v>
      </c>
      <c r="F18" s="2">
        <v>1.3</v>
      </c>
      <c r="G18" s="2">
        <v>1</v>
      </c>
      <c r="H18" s="6">
        <f t="shared" ref="H18:H20" si="4">H17</f>
        <v>1.7510013640800002</v>
      </c>
      <c r="I18" s="6">
        <f t="shared" si="3"/>
        <v>13.657810639824003</v>
      </c>
      <c r="J18" s="3">
        <f>I18*'Коэф. дефлятор'!$L$6</f>
        <v>14.286069929255907</v>
      </c>
      <c r="K18" s="3">
        <f>J18*'Коэф. дефлятор'!$M$6</f>
        <v>14.943229146001679</v>
      </c>
    </row>
    <row r="19" spans="2:11" ht="30.05" x14ac:dyDescent="0.3">
      <c r="B19" s="1" t="s">
        <v>48</v>
      </c>
      <c r="C19" s="2" t="s">
        <v>46</v>
      </c>
      <c r="D19" s="2"/>
      <c r="E19" s="4">
        <v>15</v>
      </c>
      <c r="F19" s="2">
        <v>2.3199999999999998</v>
      </c>
      <c r="G19" s="2">
        <v>1</v>
      </c>
      <c r="H19" s="6">
        <f t="shared" si="4"/>
        <v>1.7510013640800002</v>
      </c>
      <c r="I19" s="6">
        <f t="shared" si="3"/>
        <v>60.934847469984</v>
      </c>
      <c r="J19" s="3">
        <f>I19*'Коэф. дефлятор'!$L$6</f>
        <v>63.737850453603265</v>
      </c>
      <c r="K19" s="3">
        <f>J19*'Коэф. дефлятор'!$M$6</f>
        <v>66.669791574469016</v>
      </c>
    </row>
    <row r="20" spans="2:11" ht="30.05" x14ac:dyDescent="0.3">
      <c r="B20" s="1" t="s">
        <v>13</v>
      </c>
      <c r="C20" s="10" t="s">
        <v>26</v>
      </c>
      <c r="D20" s="2" t="s">
        <v>27</v>
      </c>
      <c r="E20" s="2">
        <f>E16</f>
        <v>1</v>
      </c>
      <c r="F20" s="4">
        <v>611</v>
      </c>
      <c r="G20" s="2">
        <v>1</v>
      </c>
      <c r="H20" s="6">
        <f t="shared" si="4"/>
        <v>1.7510013640800002</v>
      </c>
      <c r="I20" s="6">
        <f>E20*F20*G20*H20</f>
        <v>1069.8618334528801</v>
      </c>
      <c r="J20" s="3">
        <f>I20*'Коэф. дефлятор'!$L$6</f>
        <v>1119.0754777917127</v>
      </c>
      <c r="K20" s="3">
        <f>J20*'Коэф. дефлятор'!$M$6</f>
        <v>1170.5529497701316</v>
      </c>
    </row>
    <row r="21" spans="2:11" x14ac:dyDescent="0.3">
      <c r="B21" s="36" t="s">
        <v>50</v>
      </c>
      <c r="C21" s="37"/>
      <c r="D21" s="37"/>
      <c r="E21" s="37"/>
      <c r="F21" s="37"/>
      <c r="G21" s="37"/>
      <c r="H21" s="38"/>
      <c r="I21" s="3">
        <f>SUM(I16:I20)</f>
        <v>9614.2582097813374</v>
      </c>
      <c r="J21" s="3">
        <f t="shared" ref="J21" si="5">SUM(J16:J20)</f>
        <v>10056.514087431278</v>
      </c>
      <c r="K21" s="3">
        <f t="shared" ref="K21" si="6">SUM(K16:K20)</f>
        <v>10519.11373545312</v>
      </c>
    </row>
  </sheetData>
  <mergeCells count="5">
    <mergeCell ref="B2:I2"/>
    <mergeCell ref="B11:H11"/>
    <mergeCell ref="B21:H21"/>
    <mergeCell ref="B14:I14"/>
    <mergeCell ref="B4:I4"/>
  </mergeCells>
  <pageMargins left="0.7" right="0.7" top="0.75" bottom="0.75" header="0.3" footer="0.3"/>
  <pageSetup paperSize="9" scale="5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topLeftCell="A4" zoomScaleNormal="100" workbookViewId="0">
      <selection activeCell="H5" sqref="H5"/>
    </sheetView>
  </sheetViews>
  <sheetFormatPr defaultRowHeight="15.05" x14ac:dyDescent="0.3"/>
  <cols>
    <col min="1" max="1" width="3.33203125" customWidth="1"/>
    <col min="2" max="2" width="23.33203125" customWidth="1"/>
    <col min="3" max="3" width="19.88671875" customWidth="1"/>
    <col min="4" max="4" width="16.5546875" customWidth="1"/>
    <col min="5" max="5" width="17" customWidth="1"/>
    <col min="6" max="8" width="16.5546875" customWidth="1"/>
    <col min="9" max="9" width="15.88671875" customWidth="1"/>
    <col min="10" max="10" width="8.44140625" customWidth="1"/>
  </cols>
  <sheetData>
    <row r="2" spans="2:9" ht="15.65" x14ac:dyDescent="0.3">
      <c r="B2" s="35" t="s">
        <v>41</v>
      </c>
      <c r="C2" s="35"/>
      <c r="D2" s="35"/>
      <c r="E2" s="35"/>
      <c r="F2" s="35"/>
      <c r="G2" s="35"/>
      <c r="H2" s="35"/>
      <c r="I2" s="35"/>
    </row>
    <row r="4" spans="2:9" ht="22.55" customHeight="1" x14ac:dyDescent="0.3">
      <c r="B4" s="42" t="s">
        <v>96</v>
      </c>
      <c r="C4" s="42"/>
      <c r="D4" s="42"/>
      <c r="E4" s="42"/>
      <c r="F4" s="42"/>
      <c r="G4" s="42"/>
      <c r="H4" s="42"/>
      <c r="I4" s="42"/>
    </row>
    <row r="5" spans="2:9" ht="60.1" x14ac:dyDescent="0.3">
      <c r="B5" s="1" t="s">
        <v>7</v>
      </c>
      <c r="C5" s="1" t="s">
        <v>8</v>
      </c>
      <c r="D5" s="1" t="s">
        <v>28</v>
      </c>
      <c r="E5" s="1" t="s">
        <v>83</v>
      </c>
      <c r="F5" s="1" t="s">
        <v>5</v>
      </c>
      <c r="G5" s="1" t="s">
        <v>3</v>
      </c>
      <c r="H5" s="1" t="s">
        <v>100</v>
      </c>
      <c r="I5" s="1" t="s">
        <v>25</v>
      </c>
    </row>
    <row r="6" spans="2:9" x14ac:dyDescent="0.3">
      <c r="B6" s="2" t="s">
        <v>42</v>
      </c>
      <c r="C6" s="2" t="s">
        <v>43</v>
      </c>
      <c r="D6" s="4" t="s">
        <v>52</v>
      </c>
      <c r="E6" s="4">
        <v>0.89700000000000002</v>
      </c>
      <c r="F6" s="2">
        <v>1824</v>
      </c>
      <c r="G6" s="2">
        <v>1.38</v>
      </c>
      <c r="H6" s="6">
        <f>'Коэф. дефлятор'!L7</f>
        <v>1.8315474268276803</v>
      </c>
      <c r="I6" s="6">
        <f>E6*F6*G6*H6</f>
        <v>4135.3715191377914</v>
      </c>
    </row>
    <row r="7" spans="2:9" ht="63.25" customHeight="1" x14ac:dyDescent="0.3">
      <c r="B7" s="1" t="s">
        <v>95</v>
      </c>
      <c r="C7" s="1" t="s">
        <v>51</v>
      </c>
      <c r="D7" s="2"/>
      <c r="E7" s="4">
        <f>E6</f>
        <v>0.89700000000000002</v>
      </c>
      <c r="F7" s="2">
        <v>2320</v>
      </c>
      <c r="G7" s="2">
        <v>1</v>
      </c>
      <c r="H7" s="6">
        <f>H6</f>
        <v>1.8315474268276803</v>
      </c>
      <c r="I7" s="6">
        <f t="shared" ref="I7:I9" si="0">E7*F7*G7*H7</f>
        <v>3811.5234571254759</v>
      </c>
    </row>
    <row r="8" spans="2:9" ht="30.05" x14ac:dyDescent="0.3">
      <c r="B8" s="1" t="s">
        <v>47</v>
      </c>
      <c r="C8" s="2" t="s">
        <v>45</v>
      </c>
      <c r="D8" s="2"/>
      <c r="E8" s="4">
        <v>6</v>
      </c>
      <c r="F8" s="2">
        <v>1.3</v>
      </c>
      <c r="G8" s="2">
        <v>1</v>
      </c>
      <c r="H8" s="6">
        <f t="shared" ref="H8:H10" si="1">H7</f>
        <v>1.8315474268276803</v>
      </c>
      <c r="I8" s="6">
        <f t="shared" si="0"/>
        <v>14.286069929255907</v>
      </c>
    </row>
    <row r="9" spans="2:9" ht="30.05" x14ac:dyDescent="0.3">
      <c r="B9" s="1" t="s">
        <v>48</v>
      </c>
      <c r="C9" s="2" t="s">
        <v>46</v>
      </c>
      <c r="D9" s="2"/>
      <c r="E9" s="4">
        <v>15</v>
      </c>
      <c r="F9" s="2">
        <v>2.3199999999999998</v>
      </c>
      <c r="G9" s="2">
        <v>1</v>
      </c>
      <c r="H9" s="6">
        <f t="shared" si="1"/>
        <v>1.8315474268276803</v>
      </c>
      <c r="I9" s="6">
        <f t="shared" si="0"/>
        <v>63.737850453603272</v>
      </c>
    </row>
    <row r="10" spans="2:9" ht="30.05" x14ac:dyDescent="0.3">
      <c r="B10" s="1" t="s">
        <v>13</v>
      </c>
      <c r="C10" s="10" t="s">
        <v>26</v>
      </c>
      <c r="D10" s="2" t="s">
        <v>27</v>
      </c>
      <c r="E10" s="2">
        <f>E6</f>
        <v>0.89700000000000002</v>
      </c>
      <c r="F10" s="4">
        <v>611</v>
      </c>
      <c r="G10" s="2">
        <v>1</v>
      </c>
      <c r="H10" s="6">
        <f t="shared" si="1"/>
        <v>1.8315474268276803</v>
      </c>
      <c r="I10" s="6">
        <f>E10*F10*G10*H10</f>
        <v>1003.8107035791663</v>
      </c>
    </row>
    <row r="11" spans="2:9" x14ac:dyDescent="0.3">
      <c r="B11" s="36" t="s">
        <v>50</v>
      </c>
      <c r="C11" s="37"/>
      <c r="D11" s="37"/>
      <c r="E11" s="37"/>
      <c r="F11" s="37"/>
      <c r="G11" s="37"/>
      <c r="H11" s="38"/>
      <c r="I11" s="3">
        <f>SUM(I6:I10)</f>
        <v>9028.7296002252933</v>
      </c>
    </row>
    <row r="14" spans="2:9" ht="22.55" customHeight="1" x14ac:dyDescent="0.3">
      <c r="B14" s="42" t="s">
        <v>97</v>
      </c>
      <c r="C14" s="42"/>
      <c r="D14" s="42"/>
      <c r="E14" s="42"/>
      <c r="F14" s="42"/>
      <c r="G14" s="42"/>
      <c r="H14" s="42"/>
      <c r="I14" s="42"/>
    </row>
    <row r="15" spans="2:9" ht="60.1" x14ac:dyDescent="0.3">
      <c r="B15" s="1" t="s">
        <v>7</v>
      </c>
      <c r="C15" s="1" t="s">
        <v>8</v>
      </c>
      <c r="D15" s="1" t="s">
        <v>28</v>
      </c>
      <c r="E15" s="1" t="s">
        <v>83</v>
      </c>
      <c r="F15" s="1" t="s">
        <v>5</v>
      </c>
      <c r="G15" s="1" t="s">
        <v>3</v>
      </c>
      <c r="H15" s="1" t="s">
        <v>100</v>
      </c>
      <c r="I15" s="1" t="s">
        <v>25</v>
      </c>
    </row>
    <row r="16" spans="2:9" x14ac:dyDescent="0.3">
      <c r="B16" s="2" t="s">
        <v>42</v>
      </c>
      <c r="C16" s="2" t="s">
        <v>43</v>
      </c>
      <c r="D16" s="2" t="s">
        <v>52</v>
      </c>
      <c r="E16" s="4">
        <v>0.20399999999999999</v>
      </c>
      <c r="F16" s="2">
        <v>1824</v>
      </c>
      <c r="G16" s="2">
        <v>1.38</v>
      </c>
      <c r="H16" s="6">
        <f>'Коэф. дефлятор'!L7</f>
        <v>1.8315474268276803</v>
      </c>
      <c r="I16" s="6">
        <f>E16*F16*G16*H16</f>
        <v>940.48583043936412</v>
      </c>
    </row>
    <row r="17" spans="2:9" ht="60.1" x14ac:dyDescent="0.3">
      <c r="B17" s="1" t="s">
        <v>95</v>
      </c>
      <c r="C17" s="1" t="s">
        <v>51</v>
      </c>
      <c r="D17" s="2"/>
      <c r="E17" s="4">
        <f>E16</f>
        <v>0.20399999999999999</v>
      </c>
      <c r="F17" s="2">
        <v>2320</v>
      </c>
      <c r="G17" s="2">
        <v>1</v>
      </c>
      <c r="H17" s="6">
        <f>H16</f>
        <v>1.8315474268276803</v>
      </c>
      <c r="I17" s="6">
        <f t="shared" ref="I17:I19" si="2">E17*F17*G17*H17</f>
        <v>866.83476616900452</v>
      </c>
    </row>
    <row r="18" spans="2:9" ht="30.05" x14ac:dyDescent="0.3">
      <c r="B18" s="1" t="s">
        <v>47</v>
      </c>
      <c r="C18" s="2" t="s">
        <v>45</v>
      </c>
      <c r="D18" s="2"/>
      <c r="E18" s="4">
        <v>6</v>
      </c>
      <c r="F18" s="2">
        <v>1.3</v>
      </c>
      <c r="G18" s="2">
        <v>1</v>
      </c>
      <c r="H18" s="6">
        <f t="shared" ref="H18:H20" si="3">H17</f>
        <v>1.8315474268276803</v>
      </c>
      <c r="I18" s="6">
        <f t="shared" si="2"/>
        <v>14.286069929255907</v>
      </c>
    </row>
    <row r="19" spans="2:9" ht="30.05" x14ac:dyDescent="0.3">
      <c r="B19" s="1" t="s">
        <v>48</v>
      </c>
      <c r="C19" s="2" t="s">
        <v>46</v>
      </c>
      <c r="D19" s="2"/>
      <c r="E19" s="4">
        <v>15</v>
      </c>
      <c r="F19" s="2">
        <v>2.3199999999999998</v>
      </c>
      <c r="G19" s="2">
        <v>1</v>
      </c>
      <c r="H19" s="6">
        <f t="shared" si="3"/>
        <v>1.8315474268276803</v>
      </c>
      <c r="I19" s="6">
        <f t="shared" si="2"/>
        <v>63.737850453603272</v>
      </c>
    </row>
    <row r="20" spans="2:9" ht="30.05" x14ac:dyDescent="0.3">
      <c r="B20" s="1" t="s">
        <v>13</v>
      </c>
      <c r="C20" s="10" t="s">
        <v>26</v>
      </c>
      <c r="D20" s="2" t="s">
        <v>27</v>
      </c>
      <c r="E20" s="2">
        <f>E16</f>
        <v>0.20399999999999999</v>
      </c>
      <c r="F20" s="4">
        <v>611</v>
      </c>
      <c r="G20" s="2">
        <v>1</v>
      </c>
      <c r="H20" s="6">
        <f t="shared" si="3"/>
        <v>1.8315474268276803</v>
      </c>
      <c r="I20" s="6">
        <f>E20*F20*G20*H20</f>
        <v>228.29139746950938</v>
      </c>
    </row>
    <row r="21" spans="2:9" x14ac:dyDescent="0.3">
      <c r="B21" s="36" t="s">
        <v>50</v>
      </c>
      <c r="C21" s="37"/>
      <c r="D21" s="37"/>
      <c r="E21" s="37"/>
      <c r="F21" s="37"/>
      <c r="G21" s="37"/>
      <c r="H21" s="38"/>
      <c r="I21" s="3">
        <f>SUM(I16:I20)</f>
        <v>2113.6359144607372</v>
      </c>
    </row>
  </sheetData>
  <mergeCells count="5">
    <mergeCell ref="B2:I2"/>
    <mergeCell ref="B4:I4"/>
    <mergeCell ref="B11:H11"/>
    <mergeCell ref="B14:I14"/>
    <mergeCell ref="B21:H21"/>
  </mergeCells>
  <pageMargins left="0.7" right="0.7" top="0.75" bottom="0.75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zoomScaleNormal="100" workbookViewId="0">
      <selection activeCell="D15" sqref="D15"/>
    </sheetView>
  </sheetViews>
  <sheetFormatPr defaultRowHeight="15.05" outlineLevelRow="1" x14ac:dyDescent="0.3"/>
  <cols>
    <col min="1" max="1" width="3.33203125" customWidth="1"/>
    <col min="2" max="2" width="25.6640625" customWidth="1"/>
    <col min="3" max="3" width="18.44140625" customWidth="1"/>
    <col min="4" max="4" width="14.88671875" customWidth="1"/>
    <col min="5" max="5" width="15.44140625" customWidth="1"/>
    <col min="6" max="6" width="16.5546875" customWidth="1"/>
    <col min="7" max="7" width="14.33203125" customWidth="1"/>
    <col min="8" max="8" width="14.44140625" customWidth="1"/>
    <col min="9" max="9" width="14.6640625" customWidth="1"/>
  </cols>
  <sheetData>
    <row r="2" spans="2:9" ht="15.65" x14ac:dyDescent="0.3">
      <c r="B2" s="34" t="s">
        <v>21</v>
      </c>
      <c r="C2" s="35"/>
      <c r="D2" s="35"/>
      <c r="E2" s="35"/>
      <c r="F2" s="35"/>
      <c r="G2" s="35"/>
      <c r="H2" s="35"/>
      <c r="I2" s="35"/>
    </row>
    <row r="4" spans="2:9" ht="59.5" customHeight="1" x14ac:dyDescent="0.3">
      <c r="B4" s="1" t="s">
        <v>7</v>
      </c>
      <c r="C4" s="1" t="s">
        <v>8</v>
      </c>
      <c r="D4" s="1" t="s">
        <v>18</v>
      </c>
      <c r="E4" s="1" t="s">
        <v>11</v>
      </c>
      <c r="F4" s="1" t="s">
        <v>5</v>
      </c>
      <c r="G4" s="1" t="s">
        <v>3</v>
      </c>
      <c r="H4" s="1" t="s">
        <v>20</v>
      </c>
      <c r="I4" s="1" t="s">
        <v>6</v>
      </c>
    </row>
    <row r="5" spans="2:9" ht="57.6" customHeight="1" x14ac:dyDescent="0.3">
      <c r="B5" s="1" t="s">
        <v>16</v>
      </c>
      <c r="C5" s="5" t="s">
        <v>17</v>
      </c>
      <c r="D5" s="9" t="s">
        <v>19</v>
      </c>
      <c r="E5" s="2">
        <v>1</v>
      </c>
      <c r="F5" s="2">
        <v>302</v>
      </c>
      <c r="G5" s="2">
        <v>1.19</v>
      </c>
      <c r="H5" s="6">
        <v>1.53</v>
      </c>
      <c r="I5" s="6">
        <f>E5*F5*G5*H5</f>
        <v>549.85140000000001</v>
      </c>
    </row>
    <row r="6" spans="2:9" ht="28.5" hidden="1" customHeight="1" outlineLevel="1" x14ac:dyDescent="0.3">
      <c r="B6" s="1" t="s">
        <v>13</v>
      </c>
      <c r="C6" s="2" t="s">
        <v>14</v>
      </c>
      <c r="D6" s="2"/>
      <c r="E6" s="2">
        <v>0</v>
      </c>
      <c r="F6" s="4">
        <v>300</v>
      </c>
      <c r="G6" s="2">
        <v>1</v>
      </c>
      <c r="H6" s="6">
        <f>H5</f>
        <v>1.53</v>
      </c>
      <c r="I6" s="6">
        <f>E6*F6*G6*H6</f>
        <v>0</v>
      </c>
    </row>
    <row r="7" spans="2:9" ht="28.05" customHeight="1" collapsed="1" x14ac:dyDescent="0.3">
      <c r="B7" s="36" t="s">
        <v>12</v>
      </c>
      <c r="C7" s="37"/>
      <c r="D7" s="37"/>
      <c r="E7" s="37"/>
      <c r="F7" s="37"/>
      <c r="G7" s="37"/>
      <c r="H7" s="38"/>
      <c r="I7" s="6">
        <f>SUM(I5:I6)</f>
        <v>549.85140000000001</v>
      </c>
    </row>
    <row r="8" spans="2:9" ht="13" customHeight="1" x14ac:dyDescent="0.3">
      <c r="B8" s="7"/>
      <c r="C8" s="7"/>
      <c r="D8" s="7"/>
      <c r="E8" s="7"/>
      <c r="F8" s="7"/>
      <c r="G8" s="7"/>
      <c r="H8" s="7"/>
      <c r="I8" s="8"/>
    </row>
    <row r="9" spans="2:9" ht="13" customHeight="1" x14ac:dyDescent="0.3">
      <c r="B9" s="39" t="s">
        <v>15</v>
      </c>
      <c r="C9" s="39"/>
      <c r="D9" s="39"/>
      <c r="E9" s="39"/>
      <c r="F9" s="39"/>
      <c r="G9" s="7"/>
      <c r="H9" s="7"/>
      <c r="I9" s="8"/>
    </row>
    <row r="10" spans="2:9" ht="17.100000000000001" customHeight="1" x14ac:dyDescent="0.3"/>
    <row r="11" spans="2:9" ht="17.100000000000001" customHeight="1" x14ac:dyDescent="0.3"/>
    <row r="13" spans="2:9" x14ac:dyDescent="0.3">
      <c r="B13" t="s">
        <v>9</v>
      </c>
      <c r="E13" t="s">
        <v>10</v>
      </c>
    </row>
  </sheetData>
  <mergeCells count="3">
    <mergeCell ref="B2:I2"/>
    <mergeCell ref="B7:H7"/>
    <mergeCell ref="B9:F9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topLeftCell="A13" zoomScaleNormal="100" workbookViewId="0">
      <selection activeCell="H5" sqref="H5"/>
    </sheetView>
  </sheetViews>
  <sheetFormatPr defaultRowHeight="15.05" x14ac:dyDescent="0.3"/>
  <cols>
    <col min="1" max="1" width="3.33203125" customWidth="1"/>
    <col min="2" max="2" width="23.33203125" customWidth="1"/>
    <col min="3" max="3" width="19.88671875" customWidth="1"/>
    <col min="4" max="4" width="16.5546875" customWidth="1"/>
    <col min="5" max="5" width="17" customWidth="1"/>
    <col min="6" max="8" width="16.5546875" customWidth="1"/>
    <col min="9" max="9" width="15.88671875" customWidth="1"/>
    <col min="10" max="10" width="8.44140625" customWidth="1"/>
  </cols>
  <sheetData>
    <row r="2" spans="2:9" ht="15.65" x14ac:dyDescent="0.3">
      <c r="B2" s="35" t="s">
        <v>41</v>
      </c>
      <c r="C2" s="35"/>
      <c r="D2" s="35"/>
      <c r="E2" s="35"/>
      <c r="F2" s="35"/>
      <c r="G2" s="35"/>
      <c r="H2" s="35"/>
      <c r="I2" s="35"/>
    </row>
    <row r="4" spans="2:9" ht="22.55" customHeight="1" x14ac:dyDescent="0.3">
      <c r="B4" s="42" t="s">
        <v>101</v>
      </c>
      <c r="C4" s="42"/>
      <c r="D4" s="42"/>
      <c r="E4" s="42"/>
      <c r="F4" s="42"/>
      <c r="G4" s="42"/>
      <c r="H4" s="42"/>
      <c r="I4" s="42"/>
    </row>
    <row r="5" spans="2:9" ht="60.1" x14ac:dyDescent="0.3">
      <c r="B5" s="1" t="s">
        <v>7</v>
      </c>
      <c r="C5" s="1" t="s">
        <v>8</v>
      </c>
      <c r="D5" s="1" t="s">
        <v>28</v>
      </c>
      <c r="E5" s="1" t="s">
        <v>83</v>
      </c>
      <c r="F5" s="1" t="s">
        <v>5</v>
      </c>
      <c r="G5" s="1" t="s">
        <v>3</v>
      </c>
      <c r="H5" s="1" t="s">
        <v>105</v>
      </c>
      <c r="I5" s="1" t="s">
        <v>25</v>
      </c>
    </row>
    <row r="6" spans="2:9" x14ac:dyDescent="0.3">
      <c r="B6" s="2" t="s">
        <v>42</v>
      </c>
      <c r="C6" s="2" t="s">
        <v>43</v>
      </c>
      <c r="D6" s="4" t="s">
        <v>52</v>
      </c>
      <c r="E6" s="4">
        <v>0.48299999999999998</v>
      </c>
      <c r="F6" s="2">
        <v>1824</v>
      </c>
      <c r="G6" s="2">
        <v>1.38</v>
      </c>
      <c r="H6" s="6">
        <f>'Коэф. дефлятор'!M7</f>
        <v>1.9157986084617538</v>
      </c>
      <c r="I6" s="6">
        <f>E6*F6*G6*H6</f>
        <v>2329.1684817789933</v>
      </c>
    </row>
    <row r="7" spans="2:9" ht="63.25" customHeight="1" x14ac:dyDescent="0.3">
      <c r="B7" s="1" t="s">
        <v>95</v>
      </c>
      <c r="C7" s="1" t="s">
        <v>51</v>
      </c>
      <c r="D7" s="2"/>
      <c r="E7" s="4">
        <f>E6</f>
        <v>0.48299999999999998</v>
      </c>
      <c r="F7" s="2">
        <v>2320</v>
      </c>
      <c r="G7" s="2">
        <v>1</v>
      </c>
      <c r="H7" s="6">
        <f>H6</f>
        <v>1.9157986084617538</v>
      </c>
      <c r="I7" s="6">
        <f t="shared" ref="I7:I9" si="0">E7*F7*G7*H7</f>
        <v>2146.7672886979026</v>
      </c>
    </row>
    <row r="8" spans="2:9" ht="30.05" x14ac:dyDescent="0.3">
      <c r="B8" s="1" t="s">
        <v>47</v>
      </c>
      <c r="C8" s="2" t="s">
        <v>45</v>
      </c>
      <c r="D8" s="2"/>
      <c r="E8" s="4">
        <v>6</v>
      </c>
      <c r="F8" s="2">
        <v>1.3</v>
      </c>
      <c r="G8" s="2">
        <v>1</v>
      </c>
      <c r="H8" s="6">
        <f t="shared" ref="H8:H10" si="1">H7</f>
        <v>1.9157986084617538</v>
      </c>
      <c r="I8" s="6">
        <f t="shared" si="0"/>
        <v>14.943229146001681</v>
      </c>
    </row>
    <row r="9" spans="2:9" ht="30.05" x14ac:dyDescent="0.3">
      <c r="B9" s="1" t="s">
        <v>48</v>
      </c>
      <c r="C9" s="2" t="s">
        <v>46</v>
      </c>
      <c r="D9" s="2"/>
      <c r="E9" s="4">
        <v>15</v>
      </c>
      <c r="F9" s="2">
        <v>2.3199999999999998</v>
      </c>
      <c r="G9" s="2">
        <v>1</v>
      </c>
      <c r="H9" s="6">
        <f t="shared" si="1"/>
        <v>1.9157986084617538</v>
      </c>
      <c r="I9" s="6">
        <f t="shared" si="0"/>
        <v>66.669791574469031</v>
      </c>
    </row>
    <row r="10" spans="2:9" ht="30.05" x14ac:dyDescent="0.3">
      <c r="B10" s="1" t="s">
        <v>13</v>
      </c>
      <c r="C10" s="10" t="s">
        <v>26</v>
      </c>
      <c r="D10" s="2" t="s">
        <v>27</v>
      </c>
      <c r="E10" s="2">
        <f>E6</f>
        <v>0.48299999999999998</v>
      </c>
      <c r="F10" s="4">
        <v>611</v>
      </c>
      <c r="G10" s="2">
        <v>1</v>
      </c>
      <c r="H10" s="6">
        <f t="shared" si="1"/>
        <v>1.9157986084617538</v>
      </c>
      <c r="I10" s="6">
        <f>E10*F10*G10*H10</f>
        <v>565.37707473897353</v>
      </c>
    </row>
    <row r="11" spans="2:9" x14ac:dyDescent="0.3">
      <c r="B11" s="36" t="s">
        <v>50</v>
      </c>
      <c r="C11" s="37"/>
      <c r="D11" s="37"/>
      <c r="E11" s="37"/>
      <c r="F11" s="37"/>
      <c r="G11" s="37"/>
      <c r="H11" s="38"/>
      <c r="I11" s="3">
        <f>SUM(I6:I10)</f>
        <v>5122.9258659363395</v>
      </c>
    </row>
    <row r="14" spans="2:9" ht="22.55" customHeight="1" x14ac:dyDescent="0.3">
      <c r="B14" s="42" t="s">
        <v>102</v>
      </c>
      <c r="C14" s="42"/>
      <c r="D14" s="42"/>
      <c r="E14" s="42"/>
      <c r="F14" s="42"/>
      <c r="G14" s="42"/>
      <c r="H14" s="42"/>
      <c r="I14" s="42"/>
    </row>
    <row r="15" spans="2:9" ht="60.1" x14ac:dyDescent="0.3">
      <c r="B15" s="1" t="s">
        <v>7</v>
      </c>
      <c r="C15" s="1" t="s">
        <v>8</v>
      </c>
      <c r="D15" s="1" t="s">
        <v>28</v>
      </c>
      <c r="E15" s="1" t="s">
        <v>83</v>
      </c>
      <c r="F15" s="1" t="s">
        <v>5</v>
      </c>
      <c r="G15" s="1" t="s">
        <v>3</v>
      </c>
      <c r="H15" s="1" t="str">
        <f>H5</f>
        <v>Коэффициент дефлятор 2029</v>
      </c>
      <c r="I15" s="1" t="s">
        <v>25</v>
      </c>
    </row>
    <row r="16" spans="2:9" x14ac:dyDescent="0.3">
      <c r="B16" s="2" t="s">
        <v>42</v>
      </c>
      <c r="C16" s="2" t="s">
        <v>43</v>
      </c>
      <c r="D16" s="2" t="s">
        <v>52</v>
      </c>
      <c r="E16" s="4">
        <v>0.48299999999999998</v>
      </c>
      <c r="F16" s="2">
        <v>1824</v>
      </c>
      <c r="G16" s="2">
        <v>1.38</v>
      </c>
      <c r="H16" s="6">
        <f>'Коэф. дефлятор'!M7</f>
        <v>1.9157986084617538</v>
      </c>
      <c r="I16" s="6">
        <f>E16*F16*G16*H16</f>
        <v>2329.1684817789933</v>
      </c>
    </row>
    <row r="17" spans="2:9" ht="60.1" x14ac:dyDescent="0.3">
      <c r="B17" s="1" t="s">
        <v>95</v>
      </c>
      <c r="C17" s="1" t="s">
        <v>51</v>
      </c>
      <c r="D17" s="2"/>
      <c r="E17" s="4">
        <f>E16</f>
        <v>0.48299999999999998</v>
      </c>
      <c r="F17" s="2">
        <v>2320</v>
      </c>
      <c r="G17" s="2">
        <v>1</v>
      </c>
      <c r="H17" s="6">
        <f>H16</f>
        <v>1.9157986084617538</v>
      </c>
      <c r="I17" s="6">
        <f t="shared" ref="I17:I19" si="2">E17*F17*G17*H17</f>
        <v>2146.7672886979026</v>
      </c>
    </row>
    <row r="18" spans="2:9" ht="30.05" x14ac:dyDescent="0.3">
      <c r="B18" s="1" t="s">
        <v>47</v>
      </c>
      <c r="C18" s="2" t="s">
        <v>45</v>
      </c>
      <c r="D18" s="2"/>
      <c r="E18" s="4">
        <v>6</v>
      </c>
      <c r="F18" s="2">
        <v>1.3</v>
      </c>
      <c r="G18" s="2">
        <v>1</v>
      </c>
      <c r="H18" s="6">
        <f t="shared" ref="H18:H20" si="3">H17</f>
        <v>1.9157986084617538</v>
      </c>
      <c r="I18" s="6">
        <f t="shared" si="2"/>
        <v>14.943229146001681</v>
      </c>
    </row>
    <row r="19" spans="2:9" ht="30.05" x14ac:dyDescent="0.3">
      <c r="B19" s="1" t="s">
        <v>48</v>
      </c>
      <c r="C19" s="2" t="s">
        <v>46</v>
      </c>
      <c r="D19" s="2"/>
      <c r="E19" s="4">
        <v>15</v>
      </c>
      <c r="F19" s="2">
        <v>2.3199999999999998</v>
      </c>
      <c r="G19" s="2">
        <v>1</v>
      </c>
      <c r="H19" s="6">
        <f t="shared" si="3"/>
        <v>1.9157986084617538</v>
      </c>
      <c r="I19" s="6">
        <f t="shared" si="2"/>
        <v>66.669791574469031</v>
      </c>
    </row>
    <row r="20" spans="2:9" ht="30.05" x14ac:dyDescent="0.3">
      <c r="B20" s="1" t="s">
        <v>13</v>
      </c>
      <c r="C20" s="10" t="s">
        <v>26</v>
      </c>
      <c r="D20" s="2" t="s">
        <v>27</v>
      </c>
      <c r="E20" s="2">
        <f>E16</f>
        <v>0.48299999999999998</v>
      </c>
      <c r="F20" s="4">
        <v>611</v>
      </c>
      <c r="G20" s="2">
        <v>1</v>
      </c>
      <c r="H20" s="6">
        <f t="shared" si="3"/>
        <v>1.9157986084617538</v>
      </c>
      <c r="I20" s="6">
        <f>E20*F20*G20*H20</f>
        <v>565.37707473897353</v>
      </c>
    </row>
    <row r="21" spans="2:9" x14ac:dyDescent="0.3">
      <c r="B21" s="36" t="s">
        <v>50</v>
      </c>
      <c r="C21" s="37"/>
      <c r="D21" s="37"/>
      <c r="E21" s="37"/>
      <c r="F21" s="37"/>
      <c r="G21" s="37"/>
      <c r="H21" s="38"/>
      <c r="I21" s="3">
        <f>SUM(I16:I20)</f>
        <v>5122.9258659363395</v>
      </c>
    </row>
  </sheetData>
  <mergeCells count="5">
    <mergeCell ref="B2:I2"/>
    <mergeCell ref="B4:I4"/>
    <mergeCell ref="B11:H11"/>
    <mergeCell ref="B14:I14"/>
    <mergeCell ref="B21:H21"/>
  </mergeCells>
  <pageMargins left="0.7" right="0.7" top="0.75" bottom="0.75" header="0.3" footer="0.3"/>
  <pageSetup paperSize="9" scale="5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21"/>
  <sheetViews>
    <sheetView topLeftCell="A4" zoomScaleNormal="100" workbookViewId="0">
      <selection activeCell="D35" sqref="D35"/>
    </sheetView>
  </sheetViews>
  <sheetFormatPr defaultRowHeight="15.05" x14ac:dyDescent="0.3"/>
  <cols>
    <col min="1" max="1" width="3.33203125" customWidth="1"/>
    <col min="2" max="2" width="23.33203125" customWidth="1"/>
    <col min="3" max="3" width="19.88671875" customWidth="1"/>
    <col min="4" max="9" width="15.21875" customWidth="1"/>
    <col min="10" max="12" width="11.6640625" customWidth="1"/>
    <col min="13" max="13" width="8.44140625" customWidth="1"/>
  </cols>
  <sheetData>
    <row r="3" spans="2:12" ht="15.65" x14ac:dyDescent="0.3">
      <c r="B3" s="35" t="s">
        <v>41</v>
      </c>
      <c r="C3" s="35"/>
      <c r="D3" s="35"/>
      <c r="E3" s="35"/>
      <c r="F3" s="35"/>
      <c r="G3" s="35"/>
      <c r="H3" s="35"/>
      <c r="I3" s="35"/>
    </row>
    <row r="4" spans="2:12" x14ac:dyDescent="0.3">
      <c r="I4">
        <v>2026</v>
      </c>
      <c r="J4" s="11">
        <v>2027</v>
      </c>
      <c r="K4" s="11">
        <v>2028</v>
      </c>
      <c r="L4" s="11">
        <v>2029</v>
      </c>
    </row>
    <row r="5" spans="2:12" ht="60.1" x14ac:dyDescent="0.3">
      <c r="B5" s="1" t="s">
        <v>7</v>
      </c>
      <c r="C5" s="1" t="s">
        <v>8</v>
      </c>
      <c r="D5" s="1" t="s">
        <v>28</v>
      </c>
      <c r="E5" s="24" t="s">
        <v>61</v>
      </c>
      <c r="F5" s="1" t="s">
        <v>5</v>
      </c>
      <c r="G5" s="1" t="s">
        <v>3</v>
      </c>
      <c r="H5" s="1" t="s">
        <v>56</v>
      </c>
      <c r="I5" s="1" t="s">
        <v>25</v>
      </c>
      <c r="J5" s="1" t="s">
        <v>25</v>
      </c>
      <c r="K5" s="1" t="s">
        <v>25</v>
      </c>
      <c r="L5" s="1" t="s">
        <v>25</v>
      </c>
    </row>
    <row r="6" spans="2:12" ht="25.7" customHeight="1" x14ac:dyDescent="0.3">
      <c r="B6" s="2" t="s">
        <v>42</v>
      </c>
      <c r="C6" s="2" t="s">
        <v>43</v>
      </c>
      <c r="D6" s="2" t="s">
        <v>67</v>
      </c>
      <c r="E6" s="25">
        <v>0.02</v>
      </c>
      <c r="F6" s="2">
        <v>1215</v>
      </c>
      <c r="G6" s="2">
        <v>1.38</v>
      </c>
      <c r="H6" s="6">
        <f>'Коэф. дефлятор'!J7</f>
        <v>1.6739974800000001</v>
      </c>
      <c r="I6" s="6">
        <f>E6*F6*G6*H6</f>
        <v>56.135831494320001</v>
      </c>
      <c r="J6" s="6">
        <f>I6*'Коэф. дефлятор'!$K$6</f>
        <v>58.718079743058723</v>
      </c>
      <c r="K6" s="6">
        <f>J6*'Коэф. дефлятор'!$L$6</f>
        <v>61.419111411239427</v>
      </c>
      <c r="L6" s="6">
        <f>K6*'Коэф. дефлятор'!$M$6</f>
        <v>64.244390536156445</v>
      </c>
    </row>
    <row r="7" spans="2:12" ht="25.7" customHeight="1" x14ac:dyDescent="0.3">
      <c r="B7" s="1" t="s">
        <v>49</v>
      </c>
      <c r="C7" s="1" t="s">
        <v>51</v>
      </c>
      <c r="D7" s="2"/>
      <c r="E7" s="4">
        <f>E6</f>
        <v>0.02</v>
      </c>
      <c r="F7" s="2">
        <v>2320</v>
      </c>
      <c r="G7" s="2">
        <v>1</v>
      </c>
      <c r="H7" s="6">
        <f>H6</f>
        <v>1.6739974800000001</v>
      </c>
      <c r="I7" s="6">
        <f t="shared" ref="I7:I9" si="0">E7*F7*G7*H7</f>
        <v>77.67348307200001</v>
      </c>
      <c r="J7" s="6">
        <f>I7*'Коэф. дефлятор'!$K$6</f>
        <v>81.246463293312019</v>
      </c>
      <c r="K7" s="6">
        <f>J7*'Коэф. дефлятор'!$L$6</f>
        <v>84.983800604804372</v>
      </c>
      <c r="L7" s="6">
        <f>K7*'Коэф. дефлятор'!$M$6</f>
        <v>88.893055432625374</v>
      </c>
    </row>
    <row r="8" spans="2:12" ht="25.7" customHeight="1" x14ac:dyDescent="0.3">
      <c r="B8" s="1" t="s">
        <v>47</v>
      </c>
      <c r="C8" s="2" t="s">
        <v>45</v>
      </c>
      <c r="D8" s="2"/>
      <c r="E8" s="4">
        <v>0</v>
      </c>
      <c r="F8" s="2">
        <v>1.3</v>
      </c>
      <c r="G8" s="2">
        <v>1</v>
      </c>
      <c r="H8" s="6">
        <f t="shared" ref="H8:H10" si="1">H7</f>
        <v>1.6739974800000001</v>
      </c>
      <c r="I8" s="6">
        <f t="shared" si="0"/>
        <v>0</v>
      </c>
      <c r="J8" s="6">
        <f>I8*'Коэф. дефлятор'!$K$6</f>
        <v>0</v>
      </c>
      <c r="K8" s="6">
        <f>J8*'Коэф. дефлятор'!$L$6</f>
        <v>0</v>
      </c>
      <c r="L8" s="6">
        <f>K8*'Коэф. дефлятор'!$M$6</f>
        <v>0</v>
      </c>
    </row>
    <row r="9" spans="2:12" ht="30.7" customHeight="1" x14ac:dyDescent="0.3">
      <c r="B9" s="1" t="s">
        <v>48</v>
      </c>
      <c r="C9" s="2" t="s">
        <v>46</v>
      </c>
      <c r="D9" s="2"/>
      <c r="E9" s="4">
        <v>0</v>
      </c>
      <c r="F9" s="2">
        <v>2.3199999999999998</v>
      </c>
      <c r="G9" s="2">
        <v>1</v>
      </c>
      <c r="H9" s="6">
        <f t="shared" si="1"/>
        <v>1.6739974800000001</v>
      </c>
      <c r="I9" s="6">
        <f t="shared" si="0"/>
        <v>0</v>
      </c>
      <c r="J9" s="6">
        <f>I9*'Коэф. дефлятор'!$K$6</f>
        <v>0</v>
      </c>
      <c r="K9" s="6">
        <f>J9*'Коэф. дефлятор'!$L$6</f>
        <v>0</v>
      </c>
      <c r="L9" s="6">
        <f>K9*'Коэф. дефлятор'!$M$6</f>
        <v>0</v>
      </c>
    </row>
    <row r="10" spans="2:12" ht="30.05" x14ac:dyDescent="0.3">
      <c r="B10" s="1" t="s">
        <v>13</v>
      </c>
      <c r="C10" s="10" t="s">
        <v>26</v>
      </c>
      <c r="D10" s="2" t="s">
        <v>27</v>
      </c>
      <c r="E10" s="4">
        <f>E6</f>
        <v>0.02</v>
      </c>
      <c r="F10" s="4">
        <v>611</v>
      </c>
      <c r="G10" s="2">
        <v>1</v>
      </c>
      <c r="H10" s="6">
        <f t="shared" si="1"/>
        <v>1.6739974800000001</v>
      </c>
      <c r="I10" s="6">
        <f>E10*F10*G10*H10</f>
        <v>20.456249205600002</v>
      </c>
      <c r="J10" s="6">
        <f>I10*'Коэф. дефлятор'!$K$6</f>
        <v>21.397236669057602</v>
      </c>
      <c r="K10" s="6">
        <f>J10*'Коэф. дефлятор'!$L$6</f>
        <v>22.381509555834253</v>
      </c>
      <c r="L10" s="6">
        <f>K10*'Коэф. дефлятор'!$M$6</f>
        <v>23.41105899540263</v>
      </c>
    </row>
    <row r="11" spans="2:12" x14ac:dyDescent="0.3">
      <c r="B11" s="36" t="s">
        <v>50</v>
      </c>
      <c r="C11" s="37"/>
      <c r="D11" s="37"/>
      <c r="E11" s="37"/>
      <c r="F11" s="37"/>
      <c r="G11" s="37"/>
      <c r="H11" s="38"/>
      <c r="I11" s="3">
        <f>SUM(I6:I10)</f>
        <v>154.26556377192003</v>
      </c>
      <c r="J11" s="6">
        <f t="shared" ref="J11:L11" si="2">SUM(J6:J10)</f>
        <v>161.36177970542835</v>
      </c>
      <c r="K11" s="6">
        <f t="shared" si="2"/>
        <v>168.78442157187803</v>
      </c>
      <c r="L11" s="6">
        <f t="shared" si="2"/>
        <v>176.54850496418447</v>
      </c>
    </row>
    <row r="14" spans="2:12" x14ac:dyDescent="0.3">
      <c r="I14">
        <v>2026</v>
      </c>
      <c r="J14" s="11">
        <v>2027</v>
      </c>
      <c r="K14" s="11">
        <v>2028</v>
      </c>
      <c r="L14" s="11">
        <v>2029</v>
      </c>
    </row>
    <row r="15" spans="2:12" ht="60.1" x14ac:dyDescent="0.3">
      <c r="B15" s="1" t="s">
        <v>7</v>
      </c>
      <c r="C15" s="1" t="s">
        <v>8</v>
      </c>
      <c r="D15" s="1" t="s">
        <v>28</v>
      </c>
      <c r="E15" s="24" t="s">
        <v>61</v>
      </c>
      <c r="F15" s="1" t="s">
        <v>5</v>
      </c>
      <c r="G15" s="1" t="s">
        <v>3</v>
      </c>
      <c r="H15" s="1" t="s">
        <v>56</v>
      </c>
      <c r="I15" s="1" t="s">
        <v>25</v>
      </c>
      <c r="J15" s="1" t="s">
        <v>25</v>
      </c>
      <c r="K15" s="1" t="s">
        <v>25</v>
      </c>
      <c r="L15" s="1" t="s">
        <v>25</v>
      </c>
    </row>
    <row r="16" spans="2:12" x14ac:dyDescent="0.3">
      <c r="B16" s="2" t="s">
        <v>42</v>
      </c>
      <c r="C16" s="2" t="s">
        <v>43</v>
      </c>
      <c r="D16" s="2" t="s">
        <v>52</v>
      </c>
      <c r="E16" s="25">
        <v>0.02</v>
      </c>
      <c r="F16" s="2">
        <v>1824</v>
      </c>
      <c r="G16" s="2">
        <v>1.38</v>
      </c>
      <c r="H16" s="6">
        <f>'Коэф. дефлятор'!J7</f>
        <v>1.6739974800000001</v>
      </c>
      <c r="I16" s="6">
        <f>E16*F16*G16*H16</f>
        <v>84.273050737152019</v>
      </c>
      <c r="J16" s="6">
        <f>I16*'Коэф. дефлятор'!$K$6</f>
        <v>88.149611071061017</v>
      </c>
      <c r="K16" s="6">
        <f>J16*'Коэф. дефлятор'!$L$6</f>
        <v>92.204493180329834</v>
      </c>
      <c r="L16" s="6">
        <f>K16*'Коэф. дефлятор'!$M$6</f>
        <v>96.445899866625012</v>
      </c>
    </row>
    <row r="17" spans="2:12" ht="75.150000000000006" x14ac:dyDescent="0.3">
      <c r="B17" s="1" t="s">
        <v>49</v>
      </c>
      <c r="C17" s="1" t="s">
        <v>51</v>
      </c>
      <c r="D17" s="2"/>
      <c r="E17" s="4">
        <f>E16</f>
        <v>0.02</v>
      </c>
      <c r="F17" s="2">
        <v>2320</v>
      </c>
      <c r="G17" s="2">
        <v>1</v>
      </c>
      <c r="H17" s="6">
        <f>H16</f>
        <v>1.6739974800000001</v>
      </c>
      <c r="I17" s="6">
        <f t="shared" ref="I17:I19" si="3">E17*F17*G17*H17</f>
        <v>77.67348307200001</v>
      </c>
      <c r="J17" s="6">
        <f>I17*'Коэф. дефлятор'!$K$6</f>
        <v>81.246463293312019</v>
      </c>
      <c r="K17" s="6">
        <f>J17*'Коэф. дефлятор'!$L$6</f>
        <v>84.983800604804372</v>
      </c>
      <c r="L17" s="6">
        <f>K17*'Коэф. дефлятор'!$M$6</f>
        <v>88.893055432625374</v>
      </c>
    </row>
    <row r="18" spans="2:12" ht="30.05" x14ac:dyDescent="0.3">
      <c r="B18" s="1" t="s">
        <v>47</v>
      </c>
      <c r="C18" s="2" t="s">
        <v>45</v>
      </c>
      <c r="D18" s="2"/>
      <c r="E18" s="4">
        <v>0</v>
      </c>
      <c r="F18" s="2">
        <v>1.3</v>
      </c>
      <c r="G18" s="2">
        <v>1</v>
      </c>
      <c r="H18" s="6">
        <f t="shared" ref="H18:H20" si="4">H17</f>
        <v>1.6739974800000001</v>
      </c>
      <c r="I18" s="6">
        <f t="shared" si="3"/>
        <v>0</v>
      </c>
      <c r="J18" s="6">
        <f>I18*'Коэф. дефлятор'!$K$6</f>
        <v>0</v>
      </c>
      <c r="K18" s="6">
        <f>J18*'Коэф. дефлятор'!$L$6</f>
        <v>0</v>
      </c>
      <c r="L18" s="6">
        <f>K18*'Коэф. дефлятор'!$M$6</f>
        <v>0</v>
      </c>
    </row>
    <row r="19" spans="2:12" ht="30.05" x14ac:dyDescent="0.3">
      <c r="B19" s="1" t="s">
        <v>48</v>
      </c>
      <c r="C19" s="2" t="s">
        <v>46</v>
      </c>
      <c r="D19" s="2"/>
      <c r="E19" s="4">
        <v>0</v>
      </c>
      <c r="F19" s="2">
        <v>2.3199999999999998</v>
      </c>
      <c r="G19" s="2">
        <v>1</v>
      </c>
      <c r="H19" s="6">
        <f t="shared" si="4"/>
        <v>1.6739974800000001</v>
      </c>
      <c r="I19" s="6">
        <f t="shared" si="3"/>
        <v>0</v>
      </c>
      <c r="J19" s="6">
        <f>I19*'Коэф. дефлятор'!$K$6</f>
        <v>0</v>
      </c>
      <c r="K19" s="6">
        <f>J19*'Коэф. дефлятор'!$L$6</f>
        <v>0</v>
      </c>
      <c r="L19" s="6">
        <f>K19*'Коэф. дефлятор'!$M$6</f>
        <v>0</v>
      </c>
    </row>
    <row r="20" spans="2:12" ht="30.05" x14ac:dyDescent="0.3">
      <c r="B20" s="1" t="s">
        <v>13</v>
      </c>
      <c r="C20" s="10" t="s">
        <v>26</v>
      </c>
      <c r="D20" s="2" t="s">
        <v>27</v>
      </c>
      <c r="E20" s="4">
        <f>E16</f>
        <v>0.02</v>
      </c>
      <c r="F20" s="4">
        <v>611</v>
      </c>
      <c r="G20" s="2">
        <v>1</v>
      </c>
      <c r="H20" s="6">
        <f t="shared" si="4"/>
        <v>1.6739974800000001</v>
      </c>
      <c r="I20" s="6">
        <f>E20*F20*G20*H20</f>
        <v>20.456249205600002</v>
      </c>
      <c r="J20" s="6">
        <f>I20*'Коэф. дефлятор'!$K$6</f>
        <v>21.397236669057602</v>
      </c>
      <c r="K20" s="6">
        <f>J20*'Коэф. дефлятор'!$L$6</f>
        <v>22.381509555834253</v>
      </c>
      <c r="L20" s="6">
        <f>K20*'Коэф. дефлятор'!$M$6</f>
        <v>23.41105899540263</v>
      </c>
    </row>
    <row r="21" spans="2:12" x14ac:dyDescent="0.3">
      <c r="B21" s="36" t="s">
        <v>50</v>
      </c>
      <c r="C21" s="37"/>
      <c r="D21" s="37"/>
      <c r="E21" s="37"/>
      <c r="F21" s="37"/>
      <c r="G21" s="37"/>
      <c r="H21" s="38"/>
      <c r="I21" s="3">
        <f>SUM(I16:I20)</f>
        <v>182.402783014752</v>
      </c>
      <c r="J21" s="6">
        <f t="shared" ref="J21:L21" si="5">SUM(J16:J20)</f>
        <v>190.79331103343063</v>
      </c>
      <c r="K21" s="6">
        <f t="shared" si="5"/>
        <v>199.56980334096843</v>
      </c>
      <c r="L21" s="6">
        <f t="shared" si="5"/>
        <v>208.75001429465303</v>
      </c>
    </row>
  </sheetData>
  <mergeCells count="3">
    <mergeCell ref="B3:I3"/>
    <mergeCell ref="B11:H11"/>
    <mergeCell ref="B21:H21"/>
  </mergeCells>
  <pageMargins left="0.7" right="0.7" top="0.75" bottom="0.75" header="0.3" footer="0.3"/>
  <pageSetup paperSize="9" scale="5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51"/>
  <sheetViews>
    <sheetView topLeftCell="C22" zoomScaleNormal="100" workbookViewId="0">
      <selection activeCell="J25" sqref="J25:M26"/>
    </sheetView>
  </sheetViews>
  <sheetFormatPr defaultRowHeight="15.05" x14ac:dyDescent="0.3"/>
  <cols>
    <col min="1" max="1" width="3.33203125" customWidth="1"/>
    <col min="2" max="2" width="23.33203125" customWidth="1"/>
    <col min="3" max="3" width="19.88671875" customWidth="1"/>
    <col min="4" max="9" width="15.21875" customWidth="1"/>
    <col min="10" max="10" width="12.21875" customWidth="1"/>
    <col min="11" max="13" width="11.6640625" customWidth="1"/>
    <col min="14" max="14" width="8.44140625" customWidth="1"/>
  </cols>
  <sheetData>
    <row r="3" spans="2:13" ht="15.65" x14ac:dyDescent="0.3">
      <c r="B3" s="35" t="s">
        <v>41</v>
      </c>
      <c r="C3" s="35"/>
      <c r="D3" s="35"/>
      <c r="E3" s="35"/>
      <c r="F3" s="35"/>
      <c r="G3" s="35"/>
      <c r="H3" s="35"/>
      <c r="I3" s="35"/>
      <c r="J3" s="19"/>
    </row>
    <row r="4" spans="2:13" x14ac:dyDescent="0.3">
      <c r="I4" s="10">
        <v>2025</v>
      </c>
      <c r="J4" s="10">
        <v>2026</v>
      </c>
      <c r="K4" s="11">
        <v>2027</v>
      </c>
      <c r="L4" s="11">
        <v>2028</v>
      </c>
      <c r="M4" s="11">
        <v>2029</v>
      </c>
    </row>
    <row r="5" spans="2:13" ht="60.1" x14ac:dyDescent="0.3">
      <c r="B5" s="1" t="s">
        <v>7</v>
      </c>
      <c r="C5" s="1" t="s">
        <v>8</v>
      </c>
      <c r="D5" s="1" t="s">
        <v>28</v>
      </c>
      <c r="E5" s="24" t="s">
        <v>61</v>
      </c>
      <c r="F5" s="1" t="s">
        <v>5</v>
      </c>
      <c r="G5" s="1" t="s">
        <v>3</v>
      </c>
      <c r="H5" s="1" t="s">
        <v>55</v>
      </c>
      <c r="I5" s="1" t="s">
        <v>25</v>
      </c>
      <c r="J5" s="1" t="s">
        <v>25</v>
      </c>
      <c r="K5" s="1" t="s">
        <v>25</v>
      </c>
      <c r="L5" s="1" t="s">
        <v>25</v>
      </c>
      <c r="M5" s="1" t="s">
        <v>25</v>
      </c>
    </row>
    <row r="6" spans="2:13" ht="25.7" customHeight="1" x14ac:dyDescent="0.3">
      <c r="B6" s="2" t="s">
        <v>42</v>
      </c>
      <c r="C6" s="2" t="s">
        <v>43</v>
      </c>
      <c r="D6" s="16" t="s">
        <v>114</v>
      </c>
      <c r="E6" s="27">
        <v>0.1</v>
      </c>
      <c r="F6" s="2">
        <v>962</v>
      </c>
      <c r="G6" s="2">
        <v>1.38</v>
      </c>
      <c r="H6" s="6">
        <f>'Коэф. дефлятор'!I7</f>
        <v>1.6003800000000001</v>
      </c>
      <c r="I6" s="6">
        <f>E6*F6*G6*H6</f>
        <v>212.46004728000003</v>
      </c>
      <c r="J6" s="6">
        <f>I6*'Коэф. дефлятор'!$J$6</f>
        <v>222.23320945488004</v>
      </c>
      <c r="K6" s="6">
        <f>J6*'Коэф. дефлятор'!$K$6</f>
        <v>232.45593708980454</v>
      </c>
      <c r="L6" s="6">
        <f>K6*'Коэф. дефлятор'!$L$6</f>
        <v>243.14891019593554</v>
      </c>
      <c r="M6" s="6">
        <f>L6*'Коэф. дефлятор'!$M$6</f>
        <v>254.33376006494859</v>
      </c>
    </row>
    <row r="7" spans="2:13" ht="25.7" customHeight="1" x14ac:dyDescent="0.3">
      <c r="B7" s="1" t="s">
        <v>49</v>
      </c>
      <c r="C7" s="1" t="s">
        <v>51</v>
      </c>
      <c r="D7" s="2"/>
      <c r="E7" s="4">
        <f>E6</f>
        <v>0.1</v>
      </c>
      <c r="F7" s="2">
        <v>2320</v>
      </c>
      <c r="G7" s="2">
        <v>1</v>
      </c>
      <c r="H7" s="6">
        <f>H6</f>
        <v>1.6003800000000001</v>
      </c>
      <c r="I7" s="6">
        <f t="shared" ref="I7:I9" si="0">E7*F7*G7*H7</f>
        <v>371.28816</v>
      </c>
      <c r="J7" s="6">
        <f>I7*'Коэф. дефлятор'!$J$6</f>
        <v>388.36741536</v>
      </c>
      <c r="K7" s="6">
        <f>J7*'Коэф. дефлятор'!$K$6</f>
        <v>406.23231646656001</v>
      </c>
      <c r="L7" s="6">
        <f>K7*'Коэф. дефлятор'!$L$6</f>
        <v>424.91900302402178</v>
      </c>
      <c r="M7" s="6">
        <f>L7*'Коэф. дефлятор'!$M$6</f>
        <v>444.46527716312681</v>
      </c>
    </row>
    <row r="8" spans="2:13" ht="25.7" customHeight="1" x14ac:dyDescent="0.3">
      <c r="B8" s="1" t="s">
        <v>47</v>
      </c>
      <c r="C8" s="2" t="s">
        <v>45</v>
      </c>
      <c r="D8" s="2"/>
      <c r="E8" s="4">
        <v>0</v>
      </c>
      <c r="F8" s="2">
        <v>1.3</v>
      </c>
      <c r="G8" s="2">
        <v>1</v>
      </c>
      <c r="H8" s="6">
        <f t="shared" ref="H8:H10" si="1">H7</f>
        <v>1.6003800000000001</v>
      </c>
      <c r="I8" s="6">
        <f t="shared" si="0"/>
        <v>0</v>
      </c>
      <c r="J8" s="6">
        <f>I8*'Коэф. дефлятор'!$J$6</f>
        <v>0</v>
      </c>
      <c r="K8" s="6">
        <f>J8*'Коэф. дефлятор'!$K$6</f>
        <v>0</v>
      </c>
      <c r="L8" s="6">
        <f>K8*'Коэф. дефлятор'!$L$6</f>
        <v>0</v>
      </c>
      <c r="M8" s="6">
        <f>L8*'Коэф. дефлятор'!$M$6</f>
        <v>0</v>
      </c>
    </row>
    <row r="9" spans="2:13" ht="30.7" customHeight="1" x14ac:dyDescent="0.3">
      <c r="B9" s="1" t="s">
        <v>48</v>
      </c>
      <c r="C9" s="2" t="s">
        <v>46</v>
      </c>
      <c r="D9" s="2"/>
      <c r="E9" s="4">
        <v>0</v>
      </c>
      <c r="F9" s="2">
        <v>2.3199999999999998</v>
      </c>
      <c r="G9" s="2">
        <v>1</v>
      </c>
      <c r="H9" s="6">
        <f t="shared" si="1"/>
        <v>1.6003800000000001</v>
      </c>
      <c r="I9" s="6">
        <f t="shared" si="0"/>
        <v>0</v>
      </c>
      <c r="J9" s="6">
        <f>I9*'Коэф. дефлятор'!$J$6</f>
        <v>0</v>
      </c>
      <c r="K9" s="6">
        <f>J9*'Коэф. дефлятор'!$K$6</f>
        <v>0</v>
      </c>
      <c r="L9" s="6">
        <f>K9*'Коэф. дефлятор'!$L$6</f>
        <v>0</v>
      </c>
      <c r="M9" s="6">
        <f>L9*'Коэф. дефлятор'!$M$6</f>
        <v>0</v>
      </c>
    </row>
    <row r="10" spans="2:13" ht="30.05" x14ac:dyDescent="0.3">
      <c r="B10" s="1" t="s">
        <v>13</v>
      </c>
      <c r="C10" s="10" t="s">
        <v>26</v>
      </c>
      <c r="D10" s="2" t="s">
        <v>27</v>
      </c>
      <c r="E10" s="4">
        <f>E6</f>
        <v>0.1</v>
      </c>
      <c r="F10" s="4">
        <v>611</v>
      </c>
      <c r="G10" s="2">
        <v>1</v>
      </c>
      <c r="H10" s="6">
        <f t="shared" si="1"/>
        <v>1.6003800000000001</v>
      </c>
      <c r="I10" s="6">
        <f>E10*F10*G10*H10</f>
        <v>97.783218000000005</v>
      </c>
      <c r="J10" s="6">
        <f>I10*'Коэф. дефлятор'!$J$6</f>
        <v>102.28124602800001</v>
      </c>
      <c r="K10" s="6">
        <f>J10*'Коэф. дефлятор'!$K$6</f>
        <v>106.98618334528801</v>
      </c>
      <c r="L10" s="6">
        <f>K10*'Коэф. дефлятор'!$L$6</f>
        <v>111.90754777917127</v>
      </c>
      <c r="M10" s="6">
        <f>L10*'Коэф. дефлятор'!$M$6</f>
        <v>117.05529497701315</v>
      </c>
    </row>
    <row r="11" spans="2:13" x14ac:dyDescent="0.3">
      <c r="B11" s="36" t="s">
        <v>50</v>
      </c>
      <c r="C11" s="37"/>
      <c r="D11" s="37"/>
      <c r="E11" s="37"/>
      <c r="F11" s="37"/>
      <c r="G11" s="37"/>
      <c r="H11" s="38"/>
      <c r="I11" s="3">
        <f>SUM(I6:I10)</f>
        <v>681.53142528000012</v>
      </c>
      <c r="J11" s="3">
        <f t="shared" ref="J11:L11" si="2">SUM(J6:J10)</f>
        <v>712.88187084288006</v>
      </c>
      <c r="K11" s="3">
        <f t="shared" si="2"/>
        <v>745.6744369016526</v>
      </c>
      <c r="L11" s="3">
        <f t="shared" si="2"/>
        <v>779.97546099912859</v>
      </c>
      <c r="M11" s="3">
        <f>SUM(M6:M10)</f>
        <v>815.85433220508844</v>
      </c>
    </row>
    <row r="14" spans="2:13" x14ac:dyDescent="0.3">
      <c r="I14" s="10">
        <v>2025</v>
      </c>
      <c r="J14" s="10">
        <v>2026</v>
      </c>
      <c r="K14" s="11">
        <v>2027</v>
      </c>
      <c r="L14" s="11">
        <v>2028</v>
      </c>
      <c r="M14" s="11">
        <v>2029</v>
      </c>
    </row>
    <row r="15" spans="2:13" ht="60.1" x14ac:dyDescent="0.3">
      <c r="B15" s="1" t="s">
        <v>7</v>
      </c>
      <c r="C15" s="1" t="s">
        <v>8</v>
      </c>
      <c r="D15" s="1" t="s">
        <v>28</v>
      </c>
      <c r="E15" s="24" t="s">
        <v>61</v>
      </c>
      <c r="F15" s="1" t="s">
        <v>5</v>
      </c>
      <c r="G15" s="1" t="s">
        <v>3</v>
      </c>
      <c r="H15" s="1" t="str">
        <f>H5</f>
        <v>Коэффициент дефлятор 2025</v>
      </c>
      <c r="I15" s="1" t="s">
        <v>25</v>
      </c>
      <c r="J15" s="1" t="s">
        <v>25</v>
      </c>
      <c r="K15" s="1" t="s">
        <v>25</v>
      </c>
      <c r="L15" s="1" t="s">
        <v>25</v>
      </c>
      <c r="M15" s="1" t="s">
        <v>25</v>
      </c>
    </row>
    <row r="16" spans="2:13" x14ac:dyDescent="0.3">
      <c r="B16" s="2" t="s">
        <v>42</v>
      </c>
      <c r="C16" s="2" t="s">
        <v>43</v>
      </c>
      <c r="D16" s="16" t="s">
        <v>67</v>
      </c>
      <c r="E16" s="27">
        <v>0.02</v>
      </c>
      <c r="F16" s="2">
        <v>1215</v>
      </c>
      <c r="G16" s="2">
        <v>1.38</v>
      </c>
      <c r="H16" s="6">
        <f>H6</f>
        <v>1.6003800000000001</v>
      </c>
      <c r="I16" s="6">
        <f>E16*F16*G16*H16</f>
        <v>53.667142920000003</v>
      </c>
      <c r="J16" s="6">
        <f>I16*'Коэф. дефлятор'!$J$6</f>
        <v>56.135831494320009</v>
      </c>
      <c r="K16" s="6">
        <f>J16*'Коэф. дефлятор'!$K$6</f>
        <v>58.71807974305873</v>
      </c>
      <c r="L16" s="6">
        <f>K16*'Коэф. дефлятор'!$L$6</f>
        <v>61.419111411239435</v>
      </c>
      <c r="M16" s="6">
        <f>L16*'Коэф. дефлятор'!$M$6</f>
        <v>64.244390536156445</v>
      </c>
    </row>
    <row r="17" spans="2:13" ht="75.150000000000006" x14ac:dyDescent="0.3">
      <c r="B17" s="1" t="s">
        <v>49</v>
      </c>
      <c r="C17" s="1" t="s">
        <v>51</v>
      </c>
      <c r="D17" s="2"/>
      <c r="E17" s="4">
        <f>E16</f>
        <v>0.02</v>
      </c>
      <c r="F17" s="2">
        <v>2320</v>
      </c>
      <c r="G17" s="2">
        <v>1</v>
      </c>
      <c r="H17" s="6">
        <f>H16</f>
        <v>1.6003800000000001</v>
      </c>
      <c r="I17" s="6">
        <f t="shared" ref="I17:I19" si="3">E17*F17*G17*H17</f>
        <v>74.257632000000001</v>
      </c>
      <c r="J17" s="6">
        <f>I17*'Коэф. дефлятор'!$J$6</f>
        <v>77.67348307200001</v>
      </c>
      <c r="K17" s="6">
        <f>J17*'Коэф. дефлятор'!$K$6</f>
        <v>81.246463293312019</v>
      </c>
      <c r="L17" s="6">
        <f>K17*'Коэф. дефлятор'!$L$6</f>
        <v>84.983800604804372</v>
      </c>
      <c r="M17" s="6">
        <f>L17*'Коэф. дефлятор'!$M$6</f>
        <v>88.893055432625374</v>
      </c>
    </row>
    <row r="18" spans="2:13" ht="30.05" x14ac:dyDescent="0.3">
      <c r="B18" s="1" t="s">
        <v>47</v>
      </c>
      <c r="C18" s="2" t="s">
        <v>45</v>
      </c>
      <c r="D18" s="2"/>
      <c r="E18" s="4">
        <v>0</v>
      </c>
      <c r="F18" s="2">
        <v>1.3</v>
      </c>
      <c r="G18" s="2">
        <v>1</v>
      </c>
      <c r="H18" s="6">
        <f t="shared" ref="H18:H20" si="4">H17</f>
        <v>1.6003800000000001</v>
      </c>
      <c r="I18" s="6">
        <f t="shared" si="3"/>
        <v>0</v>
      </c>
      <c r="J18" s="6">
        <f>I18*'Коэф. дефлятор'!$J$6</f>
        <v>0</v>
      </c>
      <c r="K18" s="6">
        <f>J18*'Коэф. дефлятор'!$K$6</f>
        <v>0</v>
      </c>
      <c r="L18" s="6">
        <f>K18*'Коэф. дефлятор'!$L$6</f>
        <v>0</v>
      </c>
      <c r="M18" s="6">
        <f>L18*'Коэф. дефлятор'!$M$6</f>
        <v>0</v>
      </c>
    </row>
    <row r="19" spans="2:13" ht="30.05" x14ac:dyDescent="0.3">
      <c r="B19" s="1" t="s">
        <v>48</v>
      </c>
      <c r="C19" s="2" t="s">
        <v>46</v>
      </c>
      <c r="D19" s="2"/>
      <c r="E19" s="4">
        <v>0</v>
      </c>
      <c r="F19" s="2">
        <v>2.3199999999999998</v>
      </c>
      <c r="G19" s="2">
        <v>1</v>
      </c>
      <c r="H19" s="6">
        <f t="shared" si="4"/>
        <v>1.6003800000000001</v>
      </c>
      <c r="I19" s="6">
        <f t="shared" si="3"/>
        <v>0</v>
      </c>
      <c r="J19" s="6">
        <f>I19*'Коэф. дефлятор'!$J$6</f>
        <v>0</v>
      </c>
      <c r="K19" s="6">
        <f>J19*'Коэф. дефлятор'!$K$6</f>
        <v>0</v>
      </c>
      <c r="L19" s="6">
        <f>K19*'Коэф. дефлятор'!$L$6</f>
        <v>0</v>
      </c>
      <c r="M19" s="6">
        <f>L19*'Коэф. дефлятор'!$M$6</f>
        <v>0</v>
      </c>
    </row>
    <row r="20" spans="2:13" ht="30.05" x14ac:dyDescent="0.3">
      <c r="B20" s="1" t="s">
        <v>13</v>
      </c>
      <c r="C20" s="10" t="s">
        <v>26</v>
      </c>
      <c r="D20" s="2" t="s">
        <v>27</v>
      </c>
      <c r="E20" s="4">
        <f>E16</f>
        <v>0.02</v>
      </c>
      <c r="F20" s="4">
        <v>611</v>
      </c>
      <c r="G20" s="2">
        <v>1</v>
      </c>
      <c r="H20" s="6">
        <f t="shared" si="4"/>
        <v>1.6003800000000001</v>
      </c>
      <c r="I20" s="6">
        <f>E20*F20*G20*H20</f>
        <v>19.556643600000001</v>
      </c>
      <c r="J20" s="6">
        <f>I20*'Коэф. дефлятор'!$J$6</f>
        <v>20.456249205600002</v>
      </c>
      <c r="K20" s="6">
        <f>J20*'Коэф. дефлятор'!$K$6</f>
        <v>21.397236669057602</v>
      </c>
      <c r="L20" s="6">
        <f>K20*'Коэф. дефлятор'!$L$6</f>
        <v>22.381509555834253</v>
      </c>
      <c r="M20" s="6">
        <f>L20*'Коэф. дефлятор'!$M$6</f>
        <v>23.41105899540263</v>
      </c>
    </row>
    <row r="21" spans="2:13" x14ac:dyDescent="0.3">
      <c r="B21" s="36" t="s">
        <v>50</v>
      </c>
      <c r="C21" s="37"/>
      <c r="D21" s="37"/>
      <c r="E21" s="37"/>
      <c r="F21" s="37"/>
      <c r="G21" s="37"/>
      <c r="H21" s="38"/>
      <c r="I21" s="3">
        <f>SUM(I16:I20)</f>
        <v>147.48141852000001</v>
      </c>
      <c r="J21" s="3">
        <f t="shared" ref="J21:M21" si="5">SUM(J16:J20)</f>
        <v>154.26556377192003</v>
      </c>
      <c r="K21" s="3">
        <f t="shared" si="5"/>
        <v>161.36177970542835</v>
      </c>
      <c r="L21" s="3">
        <f t="shared" si="5"/>
        <v>168.78442157187806</v>
      </c>
      <c r="M21" s="3">
        <f t="shared" si="5"/>
        <v>176.54850496418447</v>
      </c>
    </row>
    <row r="24" spans="2:13" x14ac:dyDescent="0.3">
      <c r="I24" s="10">
        <v>2025</v>
      </c>
      <c r="J24" s="10">
        <v>2026</v>
      </c>
      <c r="K24" s="11">
        <v>2027</v>
      </c>
      <c r="L24" s="11">
        <v>2028</v>
      </c>
      <c r="M24" s="11">
        <v>2029</v>
      </c>
    </row>
    <row r="25" spans="2:13" ht="60.1" x14ac:dyDescent="0.3">
      <c r="B25" s="1" t="s">
        <v>7</v>
      </c>
      <c r="C25" s="1" t="s">
        <v>8</v>
      </c>
      <c r="D25" s="1" t="s">
        <v>28</v>
      </c>
      <c r="E25" s="24" t="s">
        <v>61</v>
      </c>
      <c r="F25" s="1" t="s">
        <v>5</v>
      </c>
      <c r="G25" s="1" t="s">
        <v>3</v>
      </c>
      <c r="H25" s="1" t="s">
        <v>55</v>
      </c>
      <c r="I25" s="1" t="s">
        <v>25</v>
      </c>
      <c r="J25" s="1" t="s">
        <v>25</v>
      </c>
      <c r="K25" s="1" t="s">
        <v>25</v>
      </c>
      <c r="L25" s="1" t="s">
        <v>25</v>
      </c>
      <c r="M25" s="1" t="s">
        <v>25</v>
      </c>
    </row>
    <row r="26" spans="2:13" x14ac:dyDescent="0.3">
      <c r="B26" s="2" t="s">
        <v>42</v>
      </c>
      <c r="C26" s="2" t="s">
        <v>43</v>
      </c>
      <c r="D26" s="16" t="s">
        <v>67</v>
      </c>
      <c r="E26" s="27">
        <v>0.1</v>
      </c>
      <c r="F26" s="2">
        <v>1215</v>
      </c>
      <c r="G26" s="2">
        <v>1.38</v>
      </c>
      <c r="H26" s="6">
        <f>H16</f>
        <v>1.6003800000000001</v>
      </c>
      <c r="I26" s="6">
        <f>E26*F26*G26*H26</f>
        <v>268.33571460000002</v>
      </c>
      <c r="J26" s="6">
        <f>I26*'Коэф. дефлятор'!$J$6</f>
        <v>280.67915747160004</v>
      </c>
      <c r="K26" s="6">
        <f>J26*'Коэф. дефлятор'!$K$6</f>
        <v>293.59039871529365</v>
      </c>
      <c r="L26" s="6">
        <f>K26*'Коэф. дефлятор'!$L$6</f>
        <v>307.09555705619715</v>
      </c>
      <c r="M26" s="6">
        <f>L26*'Коэф. дефлятор'!$M$6</f>
        <v>321.22195268078224</v>
      </c>
    </row>
    <row r="27" spans="2:13" ht="75.150000000000006" x14ac:dyDescent="0.3">
      <c r="B27" s="1" t="s">
        <v>49</v>
      </c>
      <c r="C27" s="1" t="s">
        <v>51</v>
      </c>
      <c r="D27" s="2"/>
      <c r="E27" s="4">
        <f>E26</f>
        <v>0.1</v>
      </c>
      <c r="F27" s="2">
        <v>2320</v>
      </c>
      <c r="G27" s="2">
        <v>1</v>
      </c>
      <c r="H27" s="6">
        <f>H26</f>
        <v>1.6003800000000001</v>
      </c>
      <c r="I27" s="6">
        <f t="shared" ref="I27:I29" si="6">E27*F27*G27*H27</f>
        <v>371.28816</v>
      </c>
      <c r="J27" s="6">
        <f>I27*'Коэф. дефлятор'!$J$6</f>
        <v>388.36741536</v>
      </c>
      <c r="K27" s="6">
        <f>J27*'Коэф. дефлятор'!$K$6</f>
        <v>406.23231646656001</v>
      </c>
      <c r="L27" s="6">
        <f>K27*'Коэф. дефлятор'!$L$6</f>
        <v>424.91900302402178</v>
      </c>
      <c r="M27" s="6">
        <f>L27*'Коэф. дефлятор'!$M$6</f>
        <v>444.46527716312681</v>
      </c>
    </row>
    <row r="28" spans="2:13" ht="30.05" x14ac:dyDescent="0.3">
      <c r="B28" s="1" t="s">
        <v>47</v>
      </c>
      <c r="C28" s="2" t="s">
        <v>45</v>
      </c>
      <c r="D28" s="2"/>
      <c r="E28" s="4">
        <v>0</v>
      </c>
      <c r="F28" s="2">
        <v>1.3</v>
      </c>
      <c r="G28" s="2">
        <v>1</v>
      </c>
      <c r="H28" s="6">
        <f t="shared" ref="H28:H30" si="7">H27</f>
        <v>1.6003800000000001</v>
      </c>
      <c r="I28" s="6">
        <f t="shared" si="6"/>
        <v>0</v>
      </c>
      <c r="J28" s="6">
        <f>I28*'Коэф. дефлятор'!$J$6</f>
        <v>0</v>
      </c>
      <c r="K28" s="6">
        <f>J28*'Коэф. дефлятор'!$K$6</f>
        <v>0</v>
      </c>
      <c r="L28" s="6">
        <f>K28*'Коэф. дефлятор'!$L$6</f>
        <v>0</v>
      </c>
      <c r="M28" s="6">
        <f>L28*'Коэф. дефлятор'!$M$6</f>
        <v>0</v>
      </c>
    </row>
    <row r="29" spans="2:13" ht="30.05" x14ac:dyDescent="0.3">
      <c r="B29" s="1" t="s">
        <v>48</v>
      </c>
      <c r="C29" s="2" t="s">
        <v>46</v>
      </c>
      <c r="D29" s="2"/>
      <c r="E29" s="4">
        <v>0</v>
      </c>
      <c r="F29" s="2">
        <v>2.3199999999999998</v>
      </c>
      <c r="G29" s="2">
        <v>1</v>
      </c>
      <c r="H29" s="6">
        <f t="shared" si="7"/>
        <v>1.6003800000000001</v>
      </c>
      <c r="I29" s="6">
        <f t="shared" si="6"/>
        <v>0</v>
      </c>
      <c r="J29" s="6">
        <f>I29*'Коэф. дефлятор'!$J$6</f>
        <v>0</v>
      </c>
      <c r="K29" s="6">
        <f>J29*'Коэф. дефлятор'!$K$6</f>
        <v>0</v>
      </c>
      <c r="L29" s="6">
        <f>K29*'Коэф. дефлятор'!$L$6</f>
        <v>0</v>
      </c>
      <c r="M29" s="6">
        <f>L29*'Коэф. дефлятор'!$M$6</f>
        <v>0</v>
      </c>
    </row>
    <row r="30" spans="2:13" ht="30.05" x14ac:dyDescent="0.3">
      <c r="B30" s="1" t="s">
        <v>13</v>
      </c>
      <c r="C30" s="10" t="s">
        <v>26</v>
      </c>
      <c r="D30" s="2" t="s">
        <v>27</v>
      </c>
      <c r="E30" s="4">
        <f>E26</f>
        <v>0.1</v>
      </c>
      <c r="F30" s="4">
        <v>611</v>
      </c>
      <c r="G30" s="2">
        <v>1</v>
      </c>
      <c r="H30" s="6">
        <f t="shared" si="7"/>
        <v>1.6003800000000001</v>
      </c>
      <c r="I30" s="6">
        <f>E30*F30*G30*H30</f>
        <v>97.783218000000005</v>
      </c>
      <c r="J30" s="6">
        <f>I30*'Коэф. дефлятор'!$J$6</f>
        <v>102.28124602800001</v>
      </c>
      <c r="K30" s="6">
        <f>J30*'Коэф. дефлятор'!$K$6</f>
        <v>106.98618334528801</v>
      </c>
      <c r="L30" s="6">
        <f>K30*'Коэф. дефлятор'!$L$6</f>
        <v>111.90754777917127</v>
      </c>
      <c r="M30" s="6">
        <f>L30*'Коэф. дефлятор'!$M$6</f>
        <v>117.05529497701315</v>
      </c>
    </row>
    <row r="31" spans="2:13" x14ac:dyDescent="0.3">
      <c r="B31" s="36" t="s">
        <v>50</v>
      </c>
      <c r="C31" s="37"/>
      <c r="D31" s="37"/>
      <c r="E31" s="37"/>
      <c r="F31" s="37"/>
      <c r="G31" s="37"/>
      <c r="H31" s="38"/>
      <c r="I31" s="3">
        <f>SUM(I26:I30)</f>
        <v>737.40709260000006</v>
      </c>
      <c r="J31" s="3">
        <f t="shared" ref="J31:M31" si="8">SUM(J26:J30)</f>
        <v>771.32781885960014</v>
      </c>
      <c r="K31" s="3">
        <f t="shared" si="8"/>
        <v>806.80889852714176</v>
      </c>
      <c r="L31" s="3">
        <f t="shared" si="8"/>
        <v>843.92210785939017</v>
      </c>
      <c r="M31" s="3">
        <f t="shared" si="8"/>
        <v>882.7425248209222</v>
      </c>
    </row>
    <row r="32" spans="2:13" x14ac:dyDescent="0.3">
      <c r="B32" s="17"/>
      <c r="C32" s="17"/>
      <c r="D32" s="17"/>
      <c r="E32" s="17"/>
      <c r="F32" s="17"/>
      <c r="G32" s="17"/>
      <c r="H32" s="17"/>
      <c r="I32" s="26"/>
      <c r="J32" s="26"/>
      <c r="K32" s="18"/>
      <c r="L32" s="18"/>
      <c r="M32" s="18"/>
    </row>
    <row r="33" spans="2:13" x14ac:dyDescent="0.3">
      <c r="B33" s="17"/>
      <c r="C33" s="17"/>
      <c r="D33" s="17"/>
      <c r="E33" s="17"/>
      <c r="F33" s="17"/>
      <c r="G33" s="17"/>
      <c r="H33" s="17"/>
      <c r="I33" s="26"/>
      <c r="J33" s="26"/>
      <c r="K33" s="18"/>
      <c r="L33" s="18"/>
      <c r="M33" s="18"/>
    </row>
    <row r="34" spans="2:13" x14ac:dyDescent="0.3">
      <c r="I34" s="10">
        <v>2025</v>
      </c>
      <c r="J34" s="10">
        <v>2026</v>
      </c>
      <c r="K34" s="11">
        <v>2027</v>
      </c>
      <c r="L34" s="11">
        <v>2028</v>
      </c>
      <c r="M34" s="11">
        <v>2029</v>
      </c>
    </row>
    <row r="35" spans="2:13" ht="60.1" x14ac:dyDescent="0.3">
      <c r="B35" s="1" t="s">
        <v>7</v>
      </c>
      <c r="C35" s="1" t="s">
        <v>8</v>
      </c>
      <c r="D35" s="1" t="s">
        <v>28</v>
      </c>
      <c r="E35" s="24" t="s">
        <v>61</v>
      </c>
      <c r="F35" s="1" t="s">
        <v>5</v>
      </c>
      <c r="G35" s="1" t="s">
        <v>3</v>
      </c>
      <c r="H35" s="1" t="str">
        <f>H25</f>
        <v>Коэффициент дефлятор 2025</v>
      </c>
      <c r="I35" s="1" t="s">
        <v>25</v>
      </c>
      <c r="J35" s="1" t="s">
        <v>25</v>
      </c>
      <c r="K35" s="1" t="s">
        <v>25</v>
      </c>
      <c r="L35" s="1" t="s">
        <v>25</v>
      </c>
      <c r="M35" s="1" t="s">
        <v>25</v>
      </c>
    </row>
    <row r="36" spans="2:13" x14ac:dyDescent="0.3">
      <c r="B36" s="2" t="s">
        <v>42</v>
      </c>
      <c r="C36" s="2" t="s">
        <v>43</v>
      </c>
      <c r="D36" s="16" t="s">
        <v>52</v>
      </c>
      <c r="E36" s="27">
        <v>0.1</v>
      </c>
      <c r="F36" s="2">
        <v>1824</v>
      </c>
      <c r="G36" s="2">
        <v>1.38</v>
      </c>
      <c r="H36" s="6">
        <f>H6</f>
        <v>1.6003800000000001</v>
      </c>
      <c r="I36" s="6">
        <f>E36*F36*G36*H36</f>
        <v>402.83485056000001</v>
      </c>
      <c r="J36" s="6">
        <f>I36*'Коэф. дефлятор'!$J$6</f>
        <v>421.36525368576002</v>
      </c>
      <c r="K36" s="6">
        <f>J36*'Коэф. дефлятор'!$K$6</f>
        <v>440.74805535530498</v>
      </c>
      <c r="L36" s="6">
        <f>K36*'Коэф. дефлятор'!$L$6</f>
        <v>461.02246590164901</v>
      </c>
      <c r="M36" s="6">
        <f>L36*'Коэф. дефлятор'!$M$6</f>
        <v>482.22949933312486</v>
      </c>
    </row>
    <row r="37" spans="2:13" ht="75.150000000000006" x14ac:dyDescent="0.3">
      <c r="B37" s="1" t="s">
        <v>49</v>
      </c>
      <c r="C37" s="1" t="s">
        <v>51</v>
      </c>
      <c r="D37" s="2"/>
      <c r="E37" s="4">
        <f>E36</f>
        <v>0.1</v>
      </c>
      <c r="F37" s="2">
        <v>2320</v>
      </c>
      <c r="G37" s="2">
        <v>1</v>
      </c>
      <c r="H37" s="6">
        <f>H36</f>
        <v>1.6003800000000001</v>
      </c>
      <c r="I37" s="6">
        <f t="shared" ref="I37:I39" si="9">E37*F37*G37*H37</f>
        <v>371.28816</v>
      </c>
      <c r="J37" s="6">
        <f>I37*'Коэф. дефлятор'!$J$6</f>
        <v>388.36741536</v>
      </c>
      <c r="K37" s="6">
        <f>J37*'Коэф. дефлятор'!$K$6</f>
        <v>406.23231646656001</v>
      </c>
      <c r="L37" s="6">
        <f>K37*'Коэф. дефлятор'!$L$6</f>
        <v>424.91900302402178</v>
      </c>
      <c r="M37" s="6">
        <f>L37*'Коэф. дефлятор'!$M$6</f>
        <v>444.46527716312681</v>
      </c>
    </row>
    <row r="38" spans="2:13" ht="30.05" x14ac:dyDescent="0.3">
      <c r="B38" s="1" t="s">
        <v>47</v>
      </c>
      <c r="C38" s="2" t="s">
        <v>45</v>
      </c>
      <c r="D38" s="2"/>
      <c r="E38" s="4">
        <v>0</v>
      </c>
      <c r="F38" s="2">
        <v>1.3</v>
      </c>
      <c r="G38" s="2">
        <v>1</v>
      </c>
      <c r="H38" s="6">
        <f t="shared" ref="H38:H40" si="10">H37</f>
        <v>1.6003800000000001</v>
      </c>
      <c r="I38" s="6">
        <f t="shared" si="9"/>
        <v>0</v>
      </c>
      <c r="J38" s="6">
        <f>I38*'Коэф. дефлятор'!$J$6</f>
        <v>0</v>
      </c>
      <c r="K38" s="6">
        <f>J38*'Коэф. дефлятор'!$K$6</f>
        <v>0</v>
      </c>
      <c r="L38" s="6">
        <f>K38*'Коэф. дефлятор'!$L$6</f>
        <v>0</v>
      </c>
      <c r="M38" s="6">
        <f>L38*'Коэф. дефлятор'!$M$6</f>
        <v>0</v>
      </c>
    </row>
    <row r="39" spans="2:13" ht="30.05" x14ac:dyDescent="0.3">
      <c r="B39" s="1" t="s">
        <v>48</v>
      </c>
      <c r="C39" s="2" t="s">
        <v>46</v>
      </c>
      <c r="D39" s="2"/>
      <c r="E39" s="4">
        <v>0</v>
      </c>
      <c r="F39" s="2">
        <v>2.3199999999999998</v>
      </c>
      <c r="G39" s="2">
        <v>1</v>
      </c>
      <c r="H39" s="6">
        <f t="shared" si="10"/>
        <v>1.6003800000000001</v>
      </c>
      <c r="I39" s="6">
        <f t="shared" si="9"/>
        <v>0</v>
      </c>
      <c r="J39" s="6">
        <f>I39*'Коэф. дефлятор'!$J$6</f>
        <v>0</v>
      </c>
      <c r="K39" s="6">
        <f>J39*'Коэф. дефлятор'!$K$6</f>
        <v>0</v>
      </c>
      <c r="L39" s="6">
        <f>K39*'Коэф. дефлятор'!$L$6</f>
        <v>0</v>
      </c>
      <c r="M39" s="6">
        <f>L39*'Коэф. дефлятор'!$M$6</f>
        <v>0</v>
      </c>
    </row>
    <row r="40" spans="2:13" ht="30.05" x14ac:dyDescent="0.3">
      <c r="B40" s="1" t="s">
        <v>13</v>
      </c>
      <c r="C40" s="10" t="s">
        <v>26</v>
      </c>
      <c r="D40" s="2" t="s">
        <v>27</v>
      </c>
      <c r="E40" s="4">
        <f>E36</f>
        <v>0.1</v>
      </c>
      <c r="F40" s="4">
        <v>611</v>
      </c>
      <c r="G40" s="2">
        <v>1</v>
      </c>
      <c r="H40" s="6">
        <f t="shared" si="10"/>
        <v>1.6003800000000001</v>
      </c>
      <c r="I40" s="6">
        <f>E40*F40*G40*H40</f>
        <v>97.783218000000005</v>
      </c>
      <c r="J40" s="6">
        <f>I40*'Коэф. дефлятор'!$J$6</f>
        <v>102.28124602800001</v>
      </c>
      <c r="K40" s="6">
        <f>J40*'Коэф. дефлятор'!$K$6</f>
        <v>106.98618334528801</v>
      </c>
      <c r="L40" s="6">
        <f>K40*'Коэф. дефлятор'!$L$6</f>
        <v>111.90754777917127</v>
      </c>
      <c r="M40" s="6">
        <f>L40*'Коэф. дефлятор'!$M$6</f>
        <v>117.05529497701315</v>
      </c>
    </row>
    <row r="41" spans="2:13" x14ac:dyDescent="0.3">
      <c r="B41" s="36" t="s">
        <v>50</v>
      </c>
      <c r="C41" s="37"/>
      <c r="D41" s="37"/>
      <c r="E41" s="37"/>
      <c r="F41" s="37"/>
      <c r="G41" s="37"/>
      <c r="H41" s="38"/>
      <c r="I41" s="3">
        <f>SUM(I36:I40)</f>
        <v>871.90622856000005</v>
      </c>
      <c r="J41" s="3">
        <f>SUM(J36:J40)</f>
        <v>912.01391507376013</v>
      </c>
      <c r="K41" s="6">
        <f t="shared" ref="K41:M41" si="11">SUM(K36:K40)</f>
        <v>953.96655516715305</v>
      </c>
      <c r="L41" s="6">
        <f t="shared" si="11"/>
        <v>997.84901670484203</v>
      </c>
      <c r="M41" s="6">
        <f t="shared" si="11"/>
        <v>1043.7500714732648</v>
      </c>
    </row>
    <row r="44" spans="2:13" x14ac:dyDescent="0.3">
      <c r="K44" s="11"/>
      <c r="L44" s="11"/>
      <c r="M44" s="11"/>
    </row>
    <row r="45" spans="2:13" ht="60.1" x14ac:dyDescent="0.3">
      <c r="B45" s="1" t="s">
        <v>7</v>
      </c>
      <c r="C45" s="1" t="s">
        <v>8</v>
      </c>
      <c r="D45" s="1" t="s">
        <v>28</v>
      </c>
      <c r="E45" s="24" t="s">
        <v>61</v>
      </c>
      <c r="F45" s="1" t="s">
        <v>5</v>
      </c>
      <c r="G45" s="1" t="s">
        <v>3</v>
      </c>
      <c r="H45" s="1" t="str">
        <f>H5</f>
        <v>Коэффициент дефлятор 2025</v>
      </c>
      <c r="I45" s="1" t="s">
        <v>25</v>
      </c>
      <c r="J45" s="1" t="s">
        <v>25</v>
      </c>
      <c r="K45" s="1" t="s">
        <v>25</v>
      </c>
      <c r="L45" s="1" t="s">
        <v>25</v>
      </c>
      <c r="M45" s="1" t="s">
        <v>25</v>
      </c>
    </row>
    <row r="46" spans="2:13" x14ac:dyDescent="0.3">
      <c r="B46" s="2" t="s">
        <v>42</v>
      </c>
      <c r="C46" s="2" t="s">
        <v>43</v>
      </c>
      <c r="D46" s="16" t="s">
        <v>113</v>
      </c>
      <c r="E46" s="27">
        <v>0.05</v>
      </c>
      <c r="F46" s="2">
        <v>2944</v>
      </c>
      <c r="G46" s="2">
        <v>1.38</v>
      </c>
      <c r="H46" s="6">
        <f>H6</f>
        <v>1.6003800000000001</v>
      </c>
      <c r="I46" s="6">
        <f>E46*F46*G46*H46</f>
        <v>325.09479168000001</v>
      </c>
      <c r="J46" s="6">
        <f>I46*'Коэф. дефлятор'!$J$6</f>
        <v>340.04915209728</v>
      </c>
      <c r="K46" s="6">
        <f>J46*'Коэф. дефлятор'!$K$6</f>
        <v>355.69141309375487</v>
      </c>
      <c r="L46" s="6">
        <f>K46*'Коэф. дефлятор'!$L$6</f>
        <v>372.05321809606761</v>
      </c>
      <c r="M46" s="6">
        <f>L46*'Коэф. дефлятор'!$M$6</f>
        <v>389.16766612848676</v>
      </c>
    </row>
    <row r="47" spans="2:13" ht="75.150000000000006" x14ac:dyDescent="0.3">
      <c r="B47" s="1" t="s">
        <v>49</v>
      </c>
      <c r="C47" s="1" t="s">
        <v>51</v>
      </c>
      <c r="D47" s="2"/>
      <c r="E47" s="4">
        <f>E46</f>
        <v>0.05</v>
      </c>
      <c r="F47" s="2">
        <v>2320</v>
      </c>
      <c r="G47" s="2">
        <v>1</v>
      </c>
      <c r="H47" s="6">
        <f>H46</f>
        <v>1.6003800000000001</v>
      </c>
      <c r="I47" s="6">
        <f t="shared" ref="I47:I49" si="12">E47*F47*G47*H47</f>
        <v>185.64408</v>
      </c>
      <c r="J47" s="6">
        <f>I47*'Коэф. дефлятор'!$J$6</f>
        <v>194.18370768</v>
      </c>
      <c r="K47" s="6">
        <f>J47*'Коэф. дефлятор'!$K$6</f>
        <v>203.11615823328</v>
      </c>
      <c r="L47" s="6">
        <f>K47*'Коэф. дефлятор'!$L$6</f>
        <v>212.45950151201089</v>
      </c>
      <c r="M47" s="6">
        <f>L47*'Коэф. дефлятор'!$M$6</f>
        <v>222.23263858156341</v>
      </c>
    </row>
    <row r="48" spans="2:13" ht="30.05" x14ac:dyDescent="0.3">
      <c r="B48" s="1" t="s">
        <v>47</v>
      </c>
      <c r="C48" s="2" t="s">
        <v>45</v>
      </c>
      <c r="D48" s="2"/>
      <c r="E48" s="4">
        <v>0</v>
      </c>
      <c r="F48" s="2">
        <v>1.3</v>
      </c>
      <c r="G48" s="2">
        <v>1</v>
      </c>
      <c r="H48" s="6">
        <f t="shared" ref="H48:H50" si="13">H47</f>
        <v>1.6003800000000001</v>
      </c>
      <c r="I48" s="6">
        <f t="shared" si="12"/>
        <v>0</v>
      </c>
      <c r="J48" s="6">
        <f>I48*'Коэф. дефлятор'!$J$6</f>
        <v>0</v>
      </c>
      <c r="K48" s="6">
        <f>J48*'Коэф. дефлятор'!$K$6</f>
        <v>0</v>
      </c>
      <c r="L48" s="6">
        <f>K48*'Коэф. дефлятор'!$L$6</f>
        <v>0</v>
      </c>
      <c r="M48" s="6">
        <f>L48*'Коэф. дефлятор'!$M$6</f>
        <v>0</v>
      </c>
    </row>
    <row r="49" spans="2:13" ht="30.05" x14ac:dyDescent="0.3">
      <c r="B49" s="1" t="s">
        <v>48</v>
      </c>
      <c r="C49" s="2" t="s">
        <v>46</v>
      </c>
      <c r="D49" s="2"/>
      <c r="E49" s="4">
        <v>0</v>
      </c>
      <c r="F49" s="2">
        <v>2.3199999999999998</v>
      </c>
      <c r="G49" s="2">
        <v>1</v>
      </c>
      <c r="H49" s="6">
        <f t="shared" si="13"/>
        <v>1.6003800000000001</v>
      </c>
      <c r="I49" s="6">
        <f t="shared" si="12"/>
        <v>0</v>
      </c>
      <c r="J49" s="6">
        <f>I49*'Коэф. дефлятор'!$J$6</f>
        <v>0</v>
      </c>
      <c r="K49" s="6">
        <f>J49*'Коэф. дефлятор'!$K$6</f>
        <v>0</v>
      </c>
      <c r="L49" s="6">
        <f>K49*'Коэф. дефлятор'!$L$6</f>
        <v>0</v>
      </c>
      <c r="M49" s="6">
        <f>L49*'Коэф. дефлятор'!$M$6</f>
        <v>0</v>
      </c>
    </row>
    <row r="50" spans="2:13" ht="30.05" x14ac:dyDescent="0.3">
      <c r="B50" s="1" t="s">
        <v>13</v>
      </c>
      <c r="C50" s="10" t="s">
        <v>26</v>
      </c>
      <c r="D50" s="2" t="s">
        <v>27</v>
      </c>
      <c r="E50" s="4">
        <f>E46</f>
        <v>0.05</v>
      </c>
      <c r="F50" s="4">
        <v>611</v>
      </c>
      <c r="G50" s="2">
        <v>1</v>
      </c>
      <c r="H50" s="6">
        <f t="shared" si="13"/>
        <v>1.6003800000000001</v>
      </c>
      <c r="I50" s="6">
        <f>E50*F50*G50*H50</f>
        <v>48.891609000000003</v>
      </c>
      <c r="J50" s="6">
        <f>I50*'Коэф. дефлятор'!$J$6</f>
        <v>51.140623014000006</v>
      </c>
      <c r="K50" s="6">
        <f>J50*'Коэф. дефлятор'!$K$6</f>
        <v>53.493091672644006</v>
      </c>
      <c r="L50" s="6">
        <f>K50*'Коэф. дефлятор'!$L$6</f>
        <v>55.953773889585634</v>
      </c>
      <c r="M50" s="6">
        <f>L50*'Коэф. дефлятор'!$M$6</f>
        <v>58.527647488506574</v>
      </c>
    </row>
    <row r="51" spans="2:13" x14ac:dyDescent="0.3">
      <c r="B51" s="36" t="s">
        <v>50</v>
      </c>
      <c r="C51" s="37"/>
      <c r="D51" s="37"/>
      <c r="E51" s="37"/>
      <c r="F51" s="37"/>
      <c r="G51" s="37"/>
      <c r="H51" s="38"/>
      <c r="I51" s="3">
        <f>SUM(I46:I50)</f>
        <v>559.63048068000001</v>
      </c>
      <c r="J51" s="3">
        <f t="shared" ref="J51:M51" si="14">SUM(J46:J50)</f>
        <v>585.37348279128003</v>
      </c>
      <c r="K51" s="3">
        <f t="shared" si="14"/>
        <v>612.30066299967893</v>
      </c>
      <c r="L51" s="3">
        <f t="shared" si="14"/>
        <v>640.46649349766403</v>
      </c>
      <c r="M51" s="3">
        <f t="shared" si="14"/>
        <v>669.92795219855668</v>
      </c>
    </row>
  </sheetData>
  <mergeCells count="6">
    <mergeCell ref="B3:I3"/>
    <mergeCell ref="B11:H11"/>
    <mergeCell ref="B21:H21"/>
    <mergeCell ref="B41:H41"/>
    <mergeCell ref="B51:H51"/>
    <mergeCell ref="B31:H31"/>
  </mergeCells>
  <pageMargins left="0.7" right="0.7" top="0.75" bottom="0.75" header="0.3" footer="0.3"/>
  <pageSetup paperSize="9" scale="5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14"/>
  <sheetViews>
    <sheetView topLeftCell="C1" zoomScaleNormal="100" workbookViewId="0">
      <selection activeCell="B3" sqref="B3:I3"/>
    </sheetView>
  </sheetViews>
  <sheetFormatPr defaultRowHeight="15.05" outlineLevelRow="1" x14ac:dyDescent="0.3"/>
  <cols>
    <col min="1" max="1" width="3.33203125" customWidth="1"/>
    <col min="2" max="2" width="25.44140625" customWidth="1"/>
    <col min="3" max="3" width="19.88671875" customWidth="1"/>
    <col min="4" max="4" width="16.5546875" customWidth="1"/>
    <col min="5" max="5" width="17" customWidth="1"/>
    <col min="6" max="8" width="16.5546875" customWidth="1"/>
    <col min="9" max="9" width="12.33203125" customWidth="1"/>
    <col min="10" max="10" width="11.21875" customWidth="1"/>
    <col min="11" max="13" width="10.77734375" customWidth="1"/>
  </cols>
  <sheetData>
    <row r="3" spans="2:13" ht="15.65" x14ac:dyDescent="0.3">
      <c r="B3" s="35" t="s">
        <v>33</v>
      </c>
      <c r="C3" s="35"/>
      <c r="D3" s="35"/>
      <c r="E3" s="35"/>
      <c r="F3" s="35"/>
      <c r="G3" s="35"/>
      <c r="H3" s="35"/>
      <c r="I3" s="35"/>
    </row>
    <row r="4" spans="2:13" x14ac:dyDescent="0.3">
      <c r="I4" s="10">
        <v>2025</v>
      </c>
      <c r="J4" s="10">
        <v>2026</v>
      </c>
      <c r="K4" s="10">
        <v>2027</v>
      </c>
      <c r="L4" s="10">
        <v>2028</v>
      </c>
      <c r="M4" s="10">
        <v>2029</v>
      </c>
    </row>
    <row r="5" spans="2:13" ht="45.1" x14ac:dyDescent="0.3">
      <c r="B5" s="1" t="s">
        <v>7</v>
      </c>
      <c r="C5" s="1" t="s">
        <v>8</v>
      </c>
      <c r="D5" s="2" t="s">
        <v>0</v>
      </c>
      <c r="E5" s="1" t="s">
        <v>35</v>
      </c>
      <c r="F5" s="1" t="s">
        <v>5</v>
      </c>
      <c r="G5" s="1" t="s">
        <v>3</v>
      </c>
      <c r="H5" s="1" t="s">
        <v>55</v>
      </c>
      <c r="I5" s="1" t="s">
        <v>115</v>
      </c>
      <c r="J5" s="1" t="s">
        <v>25</v>
      </c>
      <c r="K5" s="1" t="s">
        <v>25</v>
      </c>
      <c r="L5" s="1" t="s">
        <v>25</v>
      </c>
      <c r="M5" s="1" t="s">
        <v>25</v>
      </c>
    </row>
    <row r="6" spans="2:13" ht="25.7" customHeight="1" x14ac:dyDescent="0.3">
      <c r="B6" s="2" t="s">
        <v>34</v>
      </c>
      <c r="C6" s="2" t="s">
        <v>36</v>
      </c>
      <c r="D6" s="2">
        <v>400</v>
      </c>
      <c r="E6" s="4">
        <v>2</v>
      </c>
      <c r="F6" s="2">
        <v>395</v>
      </c>
      <c r="G6" s="2">
        <v>1.22</v>
      </c>
      <c r="H6" s="6">
        <f>'Коэф. дефлятор'!I7</f>
        <v>1.6003800000000001</v>
      </c>
      <c r="I6" s="6">
        <f>E6*F6*G6*H6</f>
        <v>1542.446244</v>
      </c>
      <c r="J6" s="6">
        <f>I6*'Коэф. дефлятор'!$J$6</f>
        <v>1613.398771224</v>
      </c>
      <c r="K6" s="6">
        <f>J6*'Коэф. дефлятор'!$K$6</f>
        <v>1687.615114700304</v>
      </c>
      <c r="L6" s="6">
        <f>K6*'Коэф. дефлятор'!$L$6</f>
        <v>1765.2454099765182</v>
      </c>
      <c r="M6" s="6">
        <f>L6*'Коэф. дефлятор'!$M$6</f>
        <v>1846.4466988354382</v>
      </c>
    </row>
    <row r="7" spans="2:13" ht="30.05" hidden="1" outlineLevel="1" x14ac:dyDescent="0.3">
      <c r="B7" s="1" t="s">
        <v>13</v>
      </c>
      <c r="C7" s="10" t="s">
        <v>26</v>
      </c>
      <c r="D7" s="2" t="s">
        <v>27</v>
      </c>
      <c r="E7" s="2">
        <v>0</v>
      </c>
      <c r="F7" s="4">
        <v>611</v>
      </c>
      <c r="G7" s="2">
        <v>1</v>
      </c>
      <c r="H7" s="6">
        <f>H6</f>
        <v>1.6003800000000001</v>
      </c>
      <c r="I7" s="6">
        <f>E7*F7*G7*H7</f>
        <v>0</v>
      </c>
    </row>
    <row r="8" spans="2:13" collapsed="1" x14ac:dyDescent="0.3">
      <c r="B8" s="36" t="s">
        <v>24</v>
      </c>
      <c r="C8" s="37"/>
      <c r="D8" s="37"/>
      <c r="E8" s="37"/>
      <c r="F8" s="37"/>
      <c r="G8" s="37"/>
      <c r="H8" s="38"/>
      <c r="I8" s="3">
        <f>SUM(I6:I7)</f>
        <v>1542.446244</v>
      </c>
      <c r="J8" s="3">
        <f t="shared" ref="J8:M8" si="0">SUM(J6:J7)</f>
        <v>1613.398771224</v>
      </c>
      <c r="K8" s="3">
        <f t="shared" si="0"/>
        <v>1687.615114700304</v>
      </c>
      <c r="L8" s="3">
        <f t="shared" si="0"/>
        <v>1765.2454099765182</v>
      </c>
      <c r="M8" s="3">
        <f t="shared" si="0"/>
        <v>1846.4466988354382</v>
      </c>
    </row>
    <row r="14" spans="2:13" x14ac:dyDescent="0.3">
      <c r="B14" t="s">
        <v>9</v>
      </c>
      <c r="E14" t="s">
        <v>10</v>
      </c>
    </row>
  </sheetData>
  <mergeCells count="2">
    <mergeCell ref="B3:I3"/>
    <mergeCell ref="B8:H8"/>
  </mergeCells>
  <pageMargins left="0.7" right="0.7" top="0.75" bottom="0.75" header="0.3" footer="0.3"/>
  <pageSetup paperSize="9" scale="5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7"/>
  <sheetViews>
    <sheetView workbookViewId="0">
      <selection activeCell="M12" sqref="M12"/>
    </sheetView>
  </sheetViews>
  <sheetFormatPr defaultRowHeight="15.05" x14ac:dyDescent="0.3"/>
  <cols>
    <col min="1" max="1" width="1.6640625" customWidth="1"/>
    <col min="2" max="2" width="25.33203125" customWidth="1"/>
    <col min="3" max="7" width="7.33203125" hidden="1" customWidth="1"/>
    <col min="8" max="8" width="4.109375" hidden="1" customWidth="1"/>
    <col min="9" max="13" width="7.33203125" customWidth="1"/>
  </cols>
  <sheetData>
    <row r="3" spans="2:13" ht="15.65" x14ac:dyDescent="0.3">
      <c r="B3" s="43" t="s">
        <v>40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5" spans="2:13" ht="18.5" customHeight="1" x14ac:dyDescent="0.3">
      <c r="B5" s="12" t="s">
        <v>38</v>
      </c>
      <c r="C5" s="13">
        <v>2019</v>
      </c>
      <c r="D5" s="13">
        <v>2020</v>
      </c>
      <c r="E5" s="13">
        <v>2021</v>
      </c>
      <c r="F5" s="13">
        <v>2022</v>
      </c>
      <c r="G5" s="13">
        <v>2023</v>
      </c>
      <c r="H5" s="13">
        <v>2024</v>
      </c>
      <c r="I5" s="13">
        <v>2025</v>
      </c>
      <c r="J5" s="13">
        <v>2026</v>
      </c>
      <c r="K5" s="13">
        <v>2027</v>
      </c>
      <c r="L5" s="13">
        <v>2028</v>
      </c>
      <c r="M5" s="13">
        <v>2029</v>
      </c>
    </row>
    <row r="6" spans="2:13" ht="18.5" customHeight="1" x14ac:dyDescent="0.3">
      <c r="B6" s="12" t="s">
        <v>37</v>
      </c>
      <c r="C6" s="13">
        <v>1</v>
      </c>
      <c r="D6" s="13">
        <v>1</v>
      </c>
      <c r="E6" s="13">
        <v>1</v>
      </c>
      <c r="F6" s="13">
        <v>1</v>
      </c>
      <c r="G6" s="13">
        <v>1</v>
      </c>
      <c r="H6" s="13">
        <v>1</v>
      </c>
      <c r="I6" s="13">
        <v>1.046</v>
      </c>
      <c r="J6" s="13">
        <v>1.046</v>
      </c>
      <c r="K6" s="13">
        <v>1.046</v>
      </c>
      <c r="L6" s="13">
        <v>1.046</v>
      </c>
      <c r="M6" s="13">
        <v>1.046</v>
      </c>
    </row>
    <row r="7" spans="2:13" ht="18.5" customHeight="1" x14ac:dyDescent="0.3">
      <c r="B7" s="12" t="s">
        <v>39</v>
      </c>
      <c r="C7" s="12"/>
      <c r="D7" s="12"/>
      <c r="E7" s="12"/>
      <c r="F7" s="12"/>
      <c r="G7" s="12"/>
      <c r="H7" s="13"/>
      <c r="I7" s="14">
        <f>1.53*I6</f>
        <v>1.6003800000000001</v>
      </c>
      <c r="J7" s="14">
        <f>I7*J6</f>
        <v>1.6739974800000001</v>
      </c>
      <c r="K7" s="13">
        <f>J7*K6</f>
        <v>1.7510013640800002</v>
      </c>
      <c r="L7" s="14">
        <f>K7*L6</f>
        <v>1.8315474268276803</v>
      </c>
      <c r="M7" s="14">
        <f>L7*M6</f>
        <v>1.9157986084617538</v>
      </c>
    </row>
  </sheetData>
  <mergeCells count="1">
    <mergeCell ref="B3:M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zoomScaleNormal="100" workbookViewId="0">
      <selection activeCell="I17" sqref="I17"/>
    </sheetView>
  </sheetViews>
  <sheetFormatPr defaultRowHeight="15.05" outlineLevelRow="1" x14ac:dyDescent="0.3"/>
  <cols>
    <col min="1" max="1" width="3.33203125" customWidth="1"/>
    <col min="2" max="2" width="25.6640625" customWidth="1"/>
    <col min="3" max="3" width="18.44140625" customWidth="1"/>
    <col min="4" max="4" width="14.88671875" customWidth="1"/>
    <col min="5" max="5" width="15.44140625" customWidth="1"/>
    <col min="6" max="6" width="16.5546875" customWidth="1"/>
    <col min="7" max="7" width="14.33203125" customWidth="1"/>
    <col min="8" max="8" width="14.44140625" customWidth="1"/>
    <col min="9" max="9" width="14.6640625" customWidth="1"/>
  </cols>
  <sheetData>
    <row r="2" spans="2:9" ht="15.65" x14ac:dyDescent="0.3">
      <c r="B2" s="34" t="s">
        <v>21</v>
      </c>
      <c r="C2" s="35"/>
      <c r="D2" s="35"/>
      <c r="E2" s="35"/>
      <c r="F2" s="35"/>
      <c r="G2" s="35"/>
      <c r="H2" s="35"/>
      <c r="I2" s="35"/>
    </row>
    <row r="4" spans="2:9" ht="59.5" customHeight="1" x14ac:dyDescent="0.3">
      <c r="B4" s="1" t="s">
        <v>7</v>
      </c>
      <c r="C4" s="1" t="s">
        <v>8</v>
      </c>
      <c r="D4" s="1" t="s">
        <v>18</v>
      </c>
      <c r="E4" s="1" t="s">
        <v>11</v>
      </c>
      <c r="F4" s="1" t="s">
        <v>5</v>
      </c>
      <c r="G4" s="1" t="s">
        <v>3</v>
      </c>
      <c r="H4" s="1" t="s">
        <v>20</v>
      </c>
      <c r="I4" s="1" t="s">
        <v>6</v>
      </c>
    </row>
    <row r="5" spans="2:9" ht="57.6" customHeight="1" x14ac:dyDescent="0.3">
      <c r="B5" s="1" t="s">
        <v>16</v>
      </c>
      <c r="C5" s="5" t="s">
        <v>17</v>
      </c>
      <c r="D5" s="9" t="s">
        <v>19</v>
      </c>
      <c r="E5" s="2">
        <v>3</v>
      </c>
      <c r="F5" s="2">
        <v>302</v>
      </c>
      <c r="G5" s="2">
        <v>1.19</v>
      </c>
      <c r="H5" s="6">
        <v>1.53</v>
      </c>
      <c r="I5" s="6">
        <f>E5*F5*G5*H5</f>
        <v>1649.5541999999998</v>
      </c>
    </row>
    <row r="6" spans="2:9" ht="28.5" hidden="1" customHeight="1" outlineLevel="1" x14ac:dyDescent="0.3">
      <c r="B6" s="1" t="s">
        <v>13</v>
      </c>
      <c r="C6" s="2" t="s">
        <v>14</v>
      </c>
      <c r="D6" s="2"/>
      <c r="E6" s="2">
        <v>0</v>
      </c>
      <c r="F6" s="4">
        <v>300</v>
      </c>
      <c r="G6" s="2">
        <v>1</v>
      </c>
      <c r="H6" s="6">
        <f>H5</f>
        <v>1.53</v>
      </c>
      <c r="I6" s="6">
        <f>E6*F6*G6*H6</f>
        <v>0</v>
      </c>
    </row>
    <row r="7" spans="2:9" ht="28.05" customHeight="1" collapsed="1" x14ac:dyDescent="0.3">
      <c r="B7" s="36" t="s">
        <v>12</v>
      </c>
      <c r="C7" s="37"/>
      <c r="D7" s="37"/>
      <c r="E7" s="37"/>
      <c r="F7" s="37"/>
      <c r="G7" s="37"/>
      <c r="H7" s="38"/>
      <c r="I7" s="6">
        <f>SUM(I5:I6)</f>
        <v>1649.5541999999998</v>
      </c>
    </row>
    <row r="8" spans="2:9" ht="13" customHeight="1" x14ac:dyDescent="0.3">
      <c r="B8" s="7"/>
      <c r="C8" s="7"/>
      <c r="D8" s="7"/>
      <c r="E8" s="7"/>
      <c r="F8" s="7"/>
      <c r="G8" s="7"/>
      <c r="H8" s="7"/>
      <c r="I8" s="8"/>
    </row>
    <row r="9" spans="2:9" ht="13" customHeight="1" x14ac:dyDescent="0.3">
      <c r="B9" s="39" t="s">
        <v>15</v>
      </c>
      <c r="C9" s="39"/>
      <c r="D9" s="39"/>
      <c r="E9" s="39"/>
      <c r="F9" s="39"/>
      <c r="G9" s="7"/>
      <c r="H9" s="7"/>
      <c r="I9" s="8"/>
    </row>
    <row r="10" spans="2:9" ht="17.100000000000001" customHeight="1" x14ac:dyDescent="0.3"/>
    <row r="11" spans="2:9" ht="17.100000000000001" customHeight="1" x14ac:dyDescent="0.3"/>
    <row r="13" spans="2:9" x14ac:dyDescent="0.3">
      <c r="B13" t="s">
        <v>9</v>
      </c>
      <c r="E13" t="s">
        <v>10</v>
      </c>
    </row>
  </sheetData>
  <mergeCells count="3">
    <mergeCell ref="B2:I2"/>
    <mergeCell ref="B7:H7"/>
    <mergeCell ref="B9:F9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zoomScaleNormal="100" workbookViewId="0">
      <selection activeCell="I5" sqref="I5"/>
    </sheetView>
  </sheetViews>
  <sheetFormatPr defaultRowHeight="15.05" outlineLevelRow="1" x14ac:dyDescent="0.3"/>
  <cols>
    <col min="1" max="1" width="3.33203125" customWidth="1"/>
    <col min="2" max="2" width="25.6640625" customWidth="1"/>
    <col min="3" max="3" width="18.44140625" customWidth="1"/>
    <col min="4" max="4" width="14.88671875" customWidth="1"/>
    <col min="5" max="5" width="16.33203125" customWidth="1"/>
    <col min="6" max="6" width="16.5546875" customWidth="1"/>
    <col min="7" max="7" width="14.33203125" customWidth="1"/>
    <col min="8" max="8" width="14.44140625" customWidth="1"/>
    <col min="9" max="9" width="14.6640625" customWidth="1"/>
  </cols>
  <sheetData>
    <row r="2" spans="2:9" ht="15.65" customHeight="1" x14ac:dyDescent="0.3">
      <c r="B2" s="35" t="s">
        <v>106</v>
      </c>
      <c r="C2" s="35"/>
      <c r="D2" s="35"/>
      <c r="E2" s="35"/>
      <c r="F2" s="35"/>
      <c r="G2" s="35"/>
      <c r="H2" s="35"/>
      <c r="I2" s="35"/>
    </row>
    <row r="4" spans="2:9" ht="59.5" customHeight="1" x14ac:dyDescent="0.3">
      <c r="B4" s="1" t="s">
        <v>7</v>
      </c>
      <c r="C4" s="1" t="s">
        <v>8</v>
      </c>
      <c r="D4" s="1" t="s">
        <v>108</v>
      </c>
      <c r="E4" s="1" t="s">
        <v>1</v>
      </c>
      <c r="F4" s="1" t="s">
        <v>5</v>
      </c>
      <c r="G4" s="1" t="s">
        <v>3</v>
      </c>
      <c r="H4" s="1" t="s">
        <v>4</v>
      </c>
      <c r="I4" s="1" t="s">
        <v>6</v>
      </c>
    </row>
    <row r="5" spans="2:9" ht="38.200000000000003" customHeight="1" x14ac:dyDescent="0.3">
      <c r="B5" s="2" t="s">
        <v>34</v>
      </c>
      <c r="C5" s="2" t="s">
        <v>36</v>
      </c>
      <c r="D5" s="2">
        <v>400</v>
      </c>
      <c r="E5" s="4">
        <v>2</v>
      </c>
      <c r="F5" s="2">
        <v>395</v>
      </c>
      <c r="G5" s="2">
        <v>1.22</v>
      </c>
      <c r="H5" s="3">
        <f>'Коэф. дефлятор'!I7</f>
        <v>1.6003800000000001</v>
      </c>
      <c r="I5" s="3">
        <f>E5*F5*G5*H5</f>
        <v>1542.446244</v>
      </c>
    </row>
    <row r="6" spans="2:9" ht="33.200000000000003" customHeight="1" x14ac:dyDescent="0.3">
      <c r="B6" s="1" t="s">
        <v>109</v>
      </c>
      <c r="C6" s="2" t="s">
        <v>2</v>
      </c>
      <c r="D6" s="2">
        <v>31.5</v>
      </c>
      <c r="E6" s="2">
        <v>12</v>
      </c>
      <c r="F6" s="2">
        <v>928</v>
      </c>
      <c r="G6" s="2">
        <v>1.1499999999999999</v>
      </c>
      <c r="H6" s="3">
        <f>H5</f>
        <v>1.6003800000000001</v>
      </c>
      <c r="I6" s="3">
        <f>E6*F6*G6*H6</f>
        <v>20495.106432</v>
      </c>
    </row>
    <row r="7" spans="2:9" ht="28.5" hidden="1" customHeight="1" outlineLevel="1" x14ac:dyDescent="0.3">
      <c r="B7" s="1" t="s">
        <v>109</v>
      </c>
      <c r="C7" s="2" t="s">
        <v>2</v>
      </c>
      <c r="D7" s="2">
        <v>40</v>
      </c>
      <c r="E7" s="2">
        <v>0</v>
      </c>
      <c r="F7" s="4">
        <v>1261</v>
      </c>
      <c r="G7" s="2">
        <v>1.1499999999999999</v>
      </c>
      <c r="H7" s="3">
        <f>H5</f>
        <v>1.6003800000000001</v>
      </c>
      <c r="I7" s="3">
        <f>E7*F7*G7*H7</f>
        <v>0</v>
      </c>
    </row>
    <row r="8" spans="2:9" ht="28.05" customHeight="1" collapsed="1" x14ac:dyDescent="0.3">
      <c r="B8" s="36" t="s">
        <v>107</v>
      </c>
      <c r="C8" s="37"/>
      <c r="D8" s="37"/>
      <c r="E8" s="37"/>
      <c r="F8" s="37"/>
      <c r="G8" s="37"/>
      <c r="H8" s="38"/>
      <c r="I8" s="3">
        <f>SUM(I5:I7)</f>
        <v>22037.552675999999</v>
      </c>
    </row>
    <row r="9" spans="2:9" ht="13" customHeight="1" x14ac:dyDescent="0.3"/>
    <row r="10" spans="2:9" ht="13" customHeight="1" x14ac:dyDescent="0.3"/>
    <row r="11" spans="2:9" ht="17.100000000000001" customHeight="1" x14ac:dyDescent="0.3">
      <c r="B11" t="s">
        <v>9</v>
      </c>
      <c r="E11" t="s">
        <v>10</v>
      </c>
    </row>
    <row r="12" spans="2:9" ht="17.100000000000001" customHeight="1" x14ac:dyDescent="0.3"/>
  </sheetData>
  <mergeCells count="2">
    <mergeCell ref="B2:I2"/>
    <mergeCell ref="B8:H8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zoomScaleNormal="100" workbookViewId="0">
      <selection activeCell="I12" sqref="I12"/>
    </sheetView>
  </sheetViews>
  <sheetFormatPr defaultRowHeight="15.05" x14ac:dyDescent="0.3"/>
  <cols>
    <col min="1" max="1" width="3.33203125" customWidth="1"/>
    <col min="2" max="2" width="28.44140625" customWidth="1"/>
    <col min="3" max="3" width="19.88671875" customWidth="1"/>
    <col min="4" max="4" width="16.5546875" customWidth="1"/>
    <col min="5" max="5" width="17" customWidth="1"/>
    <col min="6" max="8" width="16.5546875" customWidth="1"/>
    <col min="9" max="9" width="15.88671875" customWidth="1"/>
  </cols>
  <sheetData>
    <row r="2" spans="2:9" ht="15.65" x14ac:dyDescent="0.3">
      <c r="B2" s="35" t="s">
        <v>53</v>
      </c>
      <c r="C2" s="35"/>
      <c r="D2" s="35"/>
      <c r="E2" s="35"/>
      <c r="F2" s="35"/>
      <c r="G2" s="35"/>
      <c r="H2" s="35"/>
      <c r="I2" s="35"/>
    </row>
    <row r="4" spans="2:9" ht="49.8" customHeight="1" x14ac:dyDescent="0.3">
      <c r="B4" s="1" t="s">
        <v>7</v>
      </c>
      <c r="C4" s="1" t="s">
        <v>8</v>
      </c>
      <c r="D4" s="2" t="s">
        <v>0</v>
      </c>
      <c r="E4" s="1" t="s">
        <v>1</v>
      </c>
      <c r="F4" s="1" t="s">
        <v>5</v>
      </c>
      <c r="G4" s="1" t="s">
        <v>3</v>
      </c>
      <c r="H4" s="1" t="s">
        <v>4</v>
      </c>
      <c r="I4" s="1" t="s">
        <v>6</v>
      </c>
    </row>
    <row r="5" spans="2:9" ht="26.15" customHeight="1" x14ac:dyDescent="0.3">
      <c r="B5" s="1" t="s">
        <v>58</v>
      </c>
      <c r="C5" s="2" t="s">
        <v>23</v>
      </c>
      <c r="D5" s="2">
        <v>400</v>
      </c>
      <c r="E5" s="2">
        <v>2</v>
      </c>
      <c r="F5" s="2">
        <v>5819</v>
      </c>
      <c r="G5" s="2">
        <v>1.22</v>
      </c>
      <c r="H5" s="6">
        <f>'Коэф. дефлятор'!J7</f>
        <v>1.6739974800000001</v>
      </c>
      <c r="I5" s="6">
        <f>F5*G5*H5</f>
        <v>11884.009430066402</v>
      </c>
    </row>
    <row r="6" spans="2:9" ht="28.5" customHeight="1" x14ac:dyDescent="0.3">
      <c r="B6" s="1" t="s">
        <v>22</v>
      </c>
      <c r="C6" s="2" t="s">
        <v>2</v>
      </c>
      <c r="D6" s="2">
        <v>400</v>
      </c>
      <c r="E6" s="2">
        <v>8</v>
      </c>
      <c r="F6" s="4">
        <v>1261</v>
      </c>
      <c r="G6" s="2">
        <v>1.1499999999999999</v>
      </c>
      <c r="H6" s="6">
        <f>H5</f>
        <v>1.6739974800000001</v>
      </c>
      <c r="I6" s="6">
        <f>F6*G6*H6</f>
        <v>2427.5474456219999</v>
      </c>
    </row>
    <row r="7" spans="2:9" ht="28.5" customHeight="1" x14ac:dyDescent="0.3">
      <c r="B7" s="1" t="s">
        <v>13</v>
      </c>
      <c r="C7" s="2" t="s">
        <v>14</v>
      </c>
      <c r="D7" s="2"/>
      <c r="E7" s="2">
        <v>1</v>
      </c>
      <c r="F7" s="4">
        <v>300</v>
      </c>
      <c r="G7" s="2">
        <v>1</v>
      </c>
      <c r="H7" s="6">
        <f>H5</f>
        <v>1.6739974800000001</v>
      </c>
      <c r="I7" s="6">
        <f>E7*F7*G7*H7</f>
        <v>502.19924400000002</v>
      </c>
    </row>
    <row r="8" spans="2:9" ht="28.5" customHeight="1" x14ac:dyDescent="0.3">
      <c r="B8" s="1" t="s">
        <v>54</v>
      </c>
      <c r="C8" s="2" t="s">
        <v>36</v>
      </c>
      <c r="D8" s="2">
        <v>400</v>
      </c>
      <c r="E8" s="4">
        <v>2</v>
      </c>
      <c r="F8" s="2">
        <v>-395</v>
      </c>
      <c r="G8" s="2">
        <v>1.22</v>
      </c>
      <c r="H8" s="6">
        <f>H7</f>
        <v>1.6739974800000001</v>
      </c>
      <c r="I8" s="6">
        <f>E8*F8*G8*H8</f>
        <v>-1613.398771224</v>
      </c>
    </row>
    <row r="9" spans="2:9" ht="28.05" customHeight="1" x14ac:dyDescent="0.3">
      <c r="B9" s="36" t="s">
        <v>24</v>
      </c>
      <c r="C9" s="37"/>
      <c r="D9" s="37"/>
      <c r="E9" s="37"/>
      <c r="F9" s="37"/>
      <c r="G9" s="37"/>
      <c r="H9" s="38"/>
      <c r="I9" s="6">
        <f>SUM(I5:I8)</f>
        <v>13200.357348464402</v>
      </c>
    </row>
    <row r="13" spans="2:9" x14ac:dyDescent="0.3">
      <c r="B13" t="s">
        <v>9</v>
      </c>
      <c r="E13" t="s">
        <v>10</v>
      </c>
    </row>
  </sheetData>
  <mergeCells count="2">
    <mergeCell ref="B2:I2"/>
    <mergeCell ref="B9:H9"/>
  </mergeCells>
  <pageMargins left="0.7" right="0.7" top="0.75" bottom="0.75" header="0.3" footer="0.3"/>
  <pageSetup paperSize="9" scale="5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zoomScaleNormal="100" workbookViewId="0">
      <selection activeCell="F8" sqref="F8"/>
    </sheetView>
  </sheetViews>
  <sheetFormatPr defaultRowHeight="15.05" x14ac:dyDescent="0.3"/>
  <cols>
    <col min="1" max="1" width="3.33203125" customWidth="1"/>
    <col min="2" max="2" width="28.44140625" customWidth="1"/>
    <col min="3" max="3" width="19.88671875" customWidth="1"/>
    <col min="4" max="4" width="16.5546875" customWidth="1"/>
    <col min="5" max="5" width="17" customWidth="1"/>
    <col min="6" max="8" width="16.5546875" customWidth="1"/>
    <col min="9" max="9" width="15.88671875" customWidth="1"/>
  </cols>
  <sheetData>
    <row r="2" spans="2:9" ht="15.65" x14ac:dyDescent="0.3">
      <c r="B2" s="35" t="s">
        <v>53</v>
      </c>
      <c r="C2" s="35"/>
      <c r="D2" s="35"/>
      <c r="E2" s="35"/>
      <c r="F2" s="35"/>
      <c r="G2" s="35"/>
      <c r="H2" s="35"/>
      <c r="I2" s="35"/>
    </row>
    <row r="4" spans="2:9" ht="49.8" customHeight="1" x14ac:dyDescent="0.3">
      <c r="B4" s="1" t="s">
        <v>7</v>
      </c>
      <c r="C4" s="1" t="s">
        <v>8</v>
      </c>
      <c r="D4" s="2" t="s">
        <v>0</v>
      </c>
      <c r="E4" s="1" t="s">
        <v>1</v>
      </c>
      <c r="F4" s="1" t="s">
        <v>5</v>
      </c>
      <c r="G4" s="1" t="s">
        <v>3</v>
      </c>
      <c r="H4" s="1" t="s">
        <v>4</v>
      </c>
      <c r="I4" s="1" t="s">
        <v>6</v>
      </c>
    </row>
    <row r="5" spans="2:9" ht="26.15" customHeight="1" x14ac:dyDescent="0.3">
      <c r="B5" s="1" t="s">
        <v>58</v>
      </c>
      <c r="C5" s="2" t="s">
        <v>23</v>
      </c>
      <c r="D5" s="2">
        <v>400</v>
      </c>
      <c r="E5" s="2">
        <v>2</v>
      </c>
      <c r="F5" s="2">
        <v>5819</v>
      </c>
      <c r="G5" s="2">
        <v>1.22</v>
      </c>
      <c r="H5" s="6">
        <f>'Коэф. дефлятор'!K7</f>
        <v>1.7510013640800002</v>
      </c>
      <c r="I5" s="6">
        <f>F5*G5*H5</f>
        <v>12430.673863849455</v>
      </c>
    </row>
    <row r="6" spans="2:9" ht="28.5" customHeight="1" x14ac:dyDescent="0.3">
      <c r="B6" s="1" t="s">
        <v>22</v>
      </c>
      <c r="C6" s="2" t="s">
        <v>2</v>
      </c>
      <c r="D6" s="2">
        <v>400</v>
      </c>
      <c r="E6" s="2">
        <v>6</v>
      </c>
      <c r="F6" s="4">
        <v>1261</v>
      </c>
      <c r="G6" s="2">
        <v>1.1499999999999999</v>
      </c>
      <c r="H6" s="6">
        <f>H5</f>
        <v>1.7510013640800002</v>
      </c>
      <c r="I6" s="6">
        <f>F6*G6*H6</f>
        <v>2539.2146281206119</v>
      </c>
    </row>
    <row r="7" spans="2:9" ht="28.5" customHeight="1" x14ac:dyDescent="0.3">
      <c r="B7" s="1" t="s">
        <v>13</v>
      </c>
      <c r="C7" s="2" t="s">
        <v>14</v>
      </c>
      <c r="D7" s="2"/>
      <c r="E7" s="2">
        <v>1</v>
      </c>
      <c r="F7" s="4">
        <v>300</v>
      </c>
      <c r="G7" s="2">
        <v>1</v>
      </c>
      <c r="H7" s="6">
        <f>H5</f>
        <v>1.7510013640800002</v>
      </c>
      <c r="I7" s="6">
        <f>E7*F7*G7*H7</f>
        <v>525.30040922400008</v>
      </c>
    </row>
    <row r="8" spans="2:9" ht="28.5" customHeight="1" x14ac:dyDescent="0.3">
      <c r="B8" s="1" t="s">
        <v>57</v>
      </c>
      <c r="C8" s="2" t="s">
        <v>36</v>
      </c>
      <c r="D8" s="2">
        <v>400</v>
      </c>
      <c r="E8" s="4">
        <v>1</v>
      </c>
      <c r="F8" s="2">
        <v>-395</v>
      </c>
      <c r="G8" s="2">
        <v>1.22</v>
      </c>
      <c r="H8" s="6">
        <f>H7</f>
        <v>1.7510013640800002</v>
      </c>
      <c r="I8" s="6">
        <f>E8*F8*G8*H8</f>
        <v>-843.80755735015202</v>
      </c>
    </row>
    <row r="9" spans="2:9" ht="28.05" customHeight="1" x14ac:dyDescent="0.3">
      <c r="B9" s="36" t="s">
        <v>24</v>
      </c>
      <c r="C9" s="37"/>
      <c r="D9" s="37"/>
      <c r="E9" s="37"/>
      <c r="F9" s="37"/>
      <c r="G9" s="37"/>
      <c r="H9" s="38"/>
      <c r="I9" s="6">
        <f>SUM(I5:I8)</f>
        <v>14651.381343843916</v>
      </c>
    </row>
    <row r="13" spans="2:9" x14ac:dyDescent="0.3">
      <c r="B13" t="s">
        <v>9</v>
      </c>
      <c r="E13" t="s">
        <v>10</v>
      </c>
    </row>
  </sheetData>
  <mergeCells count="2">
    <mergeCell ref="B2:I2"/>
    <mergeCell ref="B9:H9"/>
  </mergeCells>
  <pageMargins left="0.7" right="0.7" top="0.75" bottom="0.75" header="0.3" footer="0.3"/>
  <pageSetup paperSize="9" scale="5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zoomScaleNormal="100" workbookViewId="0">
      <selection activeCell="E6" sqref="E6"/>
    </sheetView>
  </sheetViews>
  <sheetFormatPr defaultRowHeight="15.05" x14ac:dyDescent="0.3"/>
  <cols>
    <col min="1" max="1" width="3.33203125" customWidth="1"/>
    <col min="2" max="2" width="28.44140625" customWidth="1"/>
    <col min="3" max="3" width="19.88671875" customWidth="1"/>
    <col min="4" max="4" width="16.5546875" customWidth="1"/>
    <col min="5" max="5" width="17" customWidth="1"/>
    <col min="6" max="8" width="16.5546875" customWidth="1"/>
    <col min="9" max="9" width="15.88671875" customWidth="1"/>
  </cols>
  <sheetData>
    <row r="2" spans="2:9" ht="15.65" x14ac:dyDescent="0.3">
      <c r="B2" s="35" t="s">
        <v>53</v>
      </c>
      <c r="C2" s="35"/>
      <c r="D2" s="35"/>
      <c r="E2" s="35"/>
      <c r="F2" s="35"/>
      <c r="G2" s="35"/>
      <c r="H2" s="35"/>
      <c r="I2" s="35"/>
    </row>
    <row r="4" spans="2:9" ht="49.8" customHeight="1" x14ac:dyDescent="0.3">
      <c r="B4" s="1" t="s">
        <v>7</v>
      </c>
      <c r="C4" s="1" t="s">
        <v>8</v>
      </c>
      <c r="D4" s="2" t="s">
        <v>0</v>
      </c>
      <c r="E4" s="1" t="s">
        <v>1</v>
      </c>
      <c r="F4" s="1" t="s">
        <v>5</v>
      </c>
      <c r="G4" s="1" t="s">
        <v>3</v>
      </c>
      <c r="H4" s="1" t="s">
        <v>4</v>
      </c>
      <c r="I4" s="1" t="s">
        <v>6</v>
      </c>
    </row>
    <row r="5" spans="2:9" ht="26.15" customHeight="1" x14ac:dyDescent="0.3">
      <c r="B5" s="1" t="s">
        <v>58</v>
      </c>
      <c r="C5" s="2" t="s">
        <v>23</v>
      </c>
      <c r="D5" s="2">
        <v>400</v>
      </c>
      <c r="E5" s="2">
        <v>2</v>
      </c>
      <c r="F5" s="2">
        <v>5819</v>
      </c>
      <c r="G5" s="2">
        <v>1.22</v>
      </c>
      <c r="H5" s="6">
        <f>'Коэф. дефлятор'!L7</f>
        <v>1.8315474268276803</v>
      </c>
      <c r="I5" s="6">
        <f>F5*G5*H5</f>
        <v>13002.484861586532</v>
      </c>
    </row>
    <row r="6" spans="2:9" ht="28.5" customHeight="1" x14ac:dyDescent="0.3">
      <c r="B6" s="1" t="s">
        <v>22</v>
      </c>
      <c r="C6" s="2" t="s">
        <v>2</v>
      </c>
      <c r="D6" s="2">
        <v>400</v>
      </c>
      <c r="E6" s="2">
        <v>6</v>
      </c>
      <c r="F6" s="4">
        <v>1261</v>
      </c>
      <c r="G6" s="2">
        <v>1.1499999999999999</v>
      </c>
      <c r="H6" s="6">
        <f>H5</f>
        <v>1.8315474268276803</v>
      </c>
      <c r="I6" s="6">
        <f>F6*G6*H6</f>
        <v>2656.0185010141604</v>
      </c>
    </row>
    <row r="7" spans="2:9" ht="28.5" customHeight="1" x14ac:dyDescent="0.3">
      <c r="B7" s="1" t="s">
        <v>13</v>
      </c>
      <c r="C7" s="2" t="s">
        <v>14</v>
      </c>
      <c r="D7" s="2"/>
      <c r="E7" s="2">
        <v>1</v>
      </c>
      <c r="F7" s="4">
        <v>300</v>
      </c>
      <c r="G7" s="2">
        <v>1</v>
      </c>
      <c r="H7" s="6">
        <f>H5</f>
        <v>1.8315474268276803</v>
      </c>
      <c r="I7" s="6">
        <f>E7*F7*G7*H7</f>
        <v>549.46422804830411</v>
      </c>
    </row>
    <row r="8" spans="2:9" ht="28.05" customHeight="1" x14ac:dyDescent="0.3">
      <c r="B8" s="36" t="s">
        <v>24</v>
      </c>
      <c r="C8" s="37"/>
      <c r="D8" s="37"/>
      <c r="E8" s="37"/>
      <c r="F8" s="37"/>
      <c r="G8" s="37"/>
      <c r="H8" s="38"/>
      <c r="I8" s="6">
        <f>SUM(I5:I7)</f>
        <v>16207.967590648996</v>
      </c>
    </row>
    <row r="12" spans="2:9" x14ac:dyDescent="0.3">
      <c r="B12" t="s">
        <v>9</v>
      </c>
      <c r="E12" t="s">
        <v>10</v>
      </c>
    </row>
  </sheetData>
  <mergeCells count="2">
    <mergeCell ref="B2:I2"/>
    <mergeCell ref="B8:H8"/>
  </mergeCells>
  <pageMargins left="0.7" right="0.7" top="0.75" bottom="0.75" header="0.3" footer="0.3"/>
  <pageSetup paperSize="9" scale="5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3"/>
  <sheetViews>
    <sheetView zoomScaleNormal="100" workbookViewId="0">
      <selection activeCell="B5" sqref="B5"/>
    </sheetView>
  </sheetViews>
  <sheetFormatPr defaultRowHeight="15.05" x14ac:dyDescent="0.3"/>
  <cols>
    <col min="1" max="1" width="3.33203125" customWidth="1"/>
    <col min="2" max="2" width="28.44140625" customWidth="1"/>
    <col min="3" max="3" width="19.88671875" customWidth="1"/>
    <col min="4" max="4" width="16.5546875" customWidth="1"/>
    <col min="5" max="5" width="17" customWidth="1"/>
    <col min="6" max="8" width="16.5546875" customWidth="1"/>
    <col min="9" max="9" width="15.88671875" customWidth="1"/>
  </cols>
  <sheetData>
    <row r="2" spans="2:9" ht="15.65" x14ac:dyDescent="0.3">
      <c r="B2" s="35" t="s">
        <v>53</v>
      </c>
      <c r="C2" s="35"/>
      <c r="D2" s="35"/>
      <c r="E2" s="35"/>
      <c r="F2" s="35"/>
      <c r="G2" s="35"/>
      <c r="H2" s="35"/>
      <c r="I2" s="35"/>
    </row>
    <row r="4" spans="2:9" ht="49.8" customHeight="1" x14ac:dyDescent="0.3">
      <c r="B4" s="1" t="s">
        <v>7</v>
      </c>
      <c r="C4" s="1" t="s">
        <v>8</v>
      </c>
      <c r="D4" s="2" t="s">
        <v>0</v>
      </c>
      <c r="E4" s="1" t="s">
        <v>1</v>
      </c>
      <c r="F4" s="1" t="s">
        <v>5</v>
      </c>
      <c r="G4" s="1" t="s">
        <v>3</v>
      </c>
      <c r="H4" s="1" t="s">
        <v>4</v>
      </c>
      <c r="I4" s="1" t="s">
        <v>6</v>
      </c>
    </row>
    <row r="5" spans="2:9" ht="26.15" customHeight="1" x14ac:dyDescent="0.3">
      <c r="B5" s="1" t="s">
        <v>59</v>
      </c>
      <c r="C5" s="2" t="s">
        <v>23</v>
      </c>
      <c r="D5" s="2">
        <v>400</v>
      </c>
      <c r="E5" s="2">
        <v>2</v>
      </c>
      <c r="F5" s="2">
        <v>2944</v>
      </c>
      <c r="G5" s="2">
        <v>1.22</v>
      </c>
      <c r="H5" s="6">
        <f>'Коэф. дефлятор'!M7</f>
        <v>1.9157986084617538</v>
      </c>
      <c r="I5" s="6">
        <f>F5*G5*H5</f>
        <v>6880.9355460399111</v>
      </c>
    </row>
    <row r="6" spans="2:9" ht="28.5" customHeight="1" x14ac:dyDescent="0.3">
      <c r="B6" s="1" t="s">
        <v>22</v>
      </c>
      <c r="C6" s="2" t="s">
        <v>2</v>
      </c>
      <c r="D6" s="2">
        <v>400</v>
      </c>
      <c r="E6" s="2">
        <v>6</v>
      </c>
      <c r="F6" s="4">
        <v>1261</v>
      </c>
      <c r="G6" s="2">
        <v>1.1499999999999999</v>
      </c>
      <c r="H6" s="6">
        <f>H5</f>
        <v>1.9157986084617538</v>
      </c>
      <c r="I6" s="6">
        <f>F6*G6*H6</f>
        <v>2778.1953520608117</v>
      </c>
    </row>
    <row r="7" spans="2:9" ht="28.5" customHeight="1" x14ac:dyDescent="0.3">
      <c r="B7" s="1" t="s">
        <v>13</v>
      </c>
      <c r="C7" s="2" t="s">
        <v>14</v>
      </c>
      <c r="D7" s="2"/>
      <c r="E7" s="2">
        <v>1</v>
      </c>
      <c r="F7" s="4">
        <v>300</v>
      </c>
      <c r="G7" s="2">
        <v>1</v>
      </c>
      <c r="H7" s="6">
        <f>H5</f>
        <v>1.9157986084617538</v>
      </c>
      <c r="I7" s="6">
        <f>E7*F7*G7*H7</f>
        <v>574.73958253852618</v>
      </c>
    </row>
    <row r="8" spans="2:9" ht="28.5" customHeight="1" x14ac:dyDescent="0.3">
      <c r="B8" s="1" t="s">
        <v>54</v>
      </c>
      <c r="C8" s="2" t="s">
        <v>36</v>
      </c>
      <c r="D8" s="2">
        <v>400</v>
      </c>
      <c r="E8" s="4">
        <v>2</v>
      </c>
      <c r="F8" s="2">
        <v>-395</v>
      </c>
      <c r="G8" s="2">
        <v>1.22</v>
      </c>
      <c r="H8" s="6">
        <f>H7</f>
        <v>1.9157986084617538</v>
      </c>
      <c r="I8" s="6">
        <f>E8*F8*G8*H8</f>
        <v>-1846.4466988354382</v>
      </c>
    </row>
    <row r="9" spans="2:9" ht="28.05" customHeight="1" x14ac:dyDescent="0.3">
      <c r="B9" s="36" t="s">
        <v>24</v>
      </c>
      <c r="C9" s="37"/>
      <c r="D9" s="37"/>
      <c r="E9" s="37"/>
      <c r="F9" s="37"/>
      <c r="G9" s="37"/>
      <c r="H9" s="38"/>
      <c r="I9" s="6">
        <f>SUM(I5:I8)</f>
        <v>8387.4237818038109</v>
      </c>
    </row>
    <row r="13" spans="2:9" x14ac:dyDescent="0.3">
      <c r="B13" t="s">
        <v>9</v>
      </c>
      <c r="E13" t="s">
        <v>10</v>
      </c>
    </row>
  </sheetData>
  <mergeCells count="2">
    <mergeCell ref="B2:I2"/>
    <mergeCell ref="B9:H9"/>
  </mergeCells>
  <pageMargins left="0.7" right="0.7" top="0.75" bottom="0.75" header="0.3" footer="0.3"/>
  <pageSetup paperSize="9" scale="5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79"/>
  <sheetViews>
    <sheetView topLeftCell="A68" zoomScale="80" zoomScaleNormal="80" workbookViewId="0">
      <selection activeCell="E73" sqref="E73"/>
    </sheetView>
  </sheetViews>
  <sheetFormatPr defaultRowHeight="15.05" x14ac:dyDescent="0.3"/>
  <cols>
    <col min="1" max="1" width="3.33203125" customWidth="1"/>
    <col min="2" max="2" width="30.88671875" customWidth="1"/>
    <col min="3" max="3" width="19.88671875" customWidth="1"/>
    <col min="4" max="4" width="16.5546875" customWidth="1"/>
    <col min="5" max="5" width="11.77734375" customWidth="1"/>
    <col min="6" max="8" width="16.5546875" customWidth="1"/>
    <col min="9" max="9" width="15.88671875" customWidth="1"/>
    <col min="10" max="10" width="13.88671875" customWidth="1"/>
    <col min="11" max="12" width="12.5546875" customWidth="1"/>
  </cols>
  <sheetData>
    <row r="3" spans="2:12" ht="15.65" x14ac:dyDescent="0.3">
      <c r="B3" s="35" t="s">
        <v>29</v>
      </c>
      <c r="C3" s="35"/>
      <c r="D3" s="35"/>
      <c r="E3" s="35"/>
      <c r="F3" s="35"/>
      <c r="G3" s="35"/>
      <c r="H3" s="35"/>
      <c r="I3" s="35"/>
    </row>
    <row r="4" spans="2:12" ht="15.65" x14ac:dyDescent="0.3">
      <c r="B4" s="15"/>
      <c r="C4" s="15"/>
      <c r="D4" s="15"/>
      <c r="E4" s="15"/>
      <c r="F4" s="15"/>
      <c r="G4" s="15"/>
      <c r="H4" s="15"/>
      <c r="I4" s="15"/>
    </row>
    <row r="5" spans="2:12" x14ac:dyDescent="0.3">
      <c r="I5" s="10">
        <v>2026</v>
      </c>
      <c r="J5" s="11">
        <v>2027</v>
      </c>
      <c r="K5" s="11">
        <v>2028</v>
      </c>
      <c r="L5" s="11">
        <v>2029</v>
      </c>
    </row>
    <row r="6" spans="2:12" ht="60.1" x14ac:dyDescent="0.3">
      <c r="B6" s="1" t="s">
        <v>7</v>
      </c>
      <c r="C6" s="1" t="s">
        <v>8</v>
      </c>
      <c r="D6" s="1" t="s">
        <v>28</v>
      </c>
      <c r="E6" s="1" t="s">
        <v>82</v>
      </c>
      <c r="F6" s="1" t="s">
        <v>5</v>
      </c>
      <c r="G6" s="1" t="s">
        <v>3</v>
      </c>
      <c r="H6" s="1" t="s">
        <v>56</v>
      </c>
      <c r="I6" s="1" t="s">
        <v>25</v>
      </c>
      <c r="J6" s="1" t="s">
        <v>25</v>
      </c>
      <c r="K6" s="1" t="s">
        <v>25</v>
      </c>
      <c r="L6" s="1" t="s">
        <v>25</v>
      </c>
    </row>
    <row r="7" spans="2:12" ht="25.7" customHeight="1" x14ac:dyDescent="0.3">
      <c r="B7" s="1" t="s">
        <v>72</v>
      </c>
      <c r="C7" s="2" t="s">
        <v>68</v>
      </c>
      <c r="D7" s="2" t="s">
        <v>69</v>
      </c>
      <c r="E7" s="4">
        <v>0.02</v>
      </c>
      <c r="F7" s="21">
        <v>499</v>
      </c>
      <c r="G7" s="2">
        <v>2.52</v>
      </c>
      <c r="H7" s="6">
        <f>'Коэф. дефлятор'!J7</f>
        <v>1.6739974800000001</v>
      </c>
      <c r="I7" s="6">
        <f>E7*F7*G7*H7</f>
        <v>42.100367023008005</v>
      </c>
      <c r="J7" s="6">
        <f>I7*'Коэф. дефлятор'!$K$6</f>
        <v>44.036983906066375</v>
      </c>
      <c r="K7" s="6">
        <f>J7*'Коэф. дефлятор'!$L$6</f>
        <v>46.062685165745428</v>
      </c>
      <c r="L7" s="6">
        <f>K7*'Коэф. дефлятор'!$M$6</f>
        <v>48.181568683369719</v>
      </c>
    </row>
    <row r="8" spans="2:12" ht="25.7" customHeight="1" x14ac:dyDescent="0.3">
      <c r="B8" s="2" t="s">
        <v>71</v>
      </c>
      <c r="C8" s="1" t="s">
        <v>70</v>
      </c>
      <c r="D8" s="2" t="s">
        <v>69</v>
      </c>
      <c r="E8" s="4">
        <f>E7</f>
        <v>0.02</v>
      </c>
      <c r="F8" s="2">
        <v>517</v>
      </c>
      <c r="G8" s="2">
        <v>2.52</v>
      </c>
      <c r="H8" s="6">
        <f>H7</f>
        <v>1.6739974800000001</v>
      </c>
      <c r="I8" s="6">
        <f t="shared" ref="I8:I10" si="0">E8*F8*G8*H8</f>
        <v>43.619017536864</v>
      </c>
      <c r="J8" s="6">
        <f>I8*'Коэф. дефлятор'!$K$6</f>
        <v>45.625492343559749</v>
      </c>
      <c r="K8" s="6">
        <f>J8*'Коэф. дефлятор'!$L$6</f>
        <v>47.724264991363498</v>
      </c>
      <c r="L8" s="6">
        <f>K8*'Коэф. дефлятор'!$M$6</f>
        <v>49.919581180966219</v>
      </c>
    </row>
    <row r="9" spans="2:12" ht="25.7" customHeight="1" x14ac:dyDescent="0.3">
      <c r="B9" s="1" t="s">
        <v>77</v>
      </c>
      <c r="C9" s="2" t="s">
        <v>73</v>
      </c>
      <c r="D9" s="16">
        <v>16</v>
      </c>
      <c r="E9" s="4">
        <f>E7</f>
        <v>0.02</v>
      </c>
      <c r="F9" s="2">
        <f>133*2</f>
        <v>266</v>
      </c>
      <c r="G9" s="2">
        <v>2.52</v>
      </c>
      <c r="H9" s="6">
        <f t="shared" ref="H9:H11" si="1">H8</f>
        <v>1.6739974800000001</v>
      </c>
      <c r="I9" s="6">
        <f t="shared" si="0"/>
        <v>22.442279815872006</v>
      </c>
      <c r="J9" s="6">
        <f>I9*'Коэф. дефлятор'!$K$6</f>
        <v>23.47462468740212</v>
      </c>
      <c r="K9" s="6">
        <f>J9*'Коэф. дефлятор'!$L$6</f>
        <v>24.554457423022619</v>
      </c>
      <c r="L9" s="6">
        <f>K9*'Коэф. дефлятор'!$M$6</f>
        <v>25.68396246448166</v>
      </c>
    </row>
    <row r="10" spans="2:12" ht="25.7" customHeight="1" x14ac:dyDescent="0.3">
      <c r="B10" s="1" t="s">
        <v>74</v>
      </c>
      <c r="C10" s="2" t="s">
        <v>75</v>
      </c>
      <c r="D10" s="2"/>
      <c r="E10" s="4">
        <v>0</v>
      </c>
      <c r="F10" s="2">
        <v>2.3199999999999998</v>
      </c>
      <c r="G10" s="2">
        <v>2.52</v>
      </c>
      <c r="H10" s="6">
        <f t="shared" si="1"/>
        <v>1.6739974800000001</v>
      </c>
      <c r="I10" s="6">
        <f t="shared" si="0"/>
        <v>0</v>
      </c>
      <c r="J10" s="6">
        <f>I10*'Коэф. дефлятор'!$K$6</f>
        <v>0</v>
      </c>
      <c r="K10" s="6">
        <f>J10*'Коэф. дефлятор'!$L$6</f>
        <v>0</v>
      </c>
      <c r="L10" s="6">
        <f>K10*'Коэф. дефлятор'!$M$6</f>
        <v>0</v>
      </c>
    </row>
    <row r="11" spans="2:12" ht="25.7" customHeight="1" x14ac:dyDescent="0.3">
      <c r="B11" s="1" t="s">
        <v>78</v>
      </c>
      <c r="C11" s="2" t="s">
        <v>79</v>
      </c>
      <c r="D11" s="2"/>
      <c r="E11" s="4">
        <v>10000</v>
      </c>
      <c r="F11" s="2">
        <v>187</v>
      </c>
      <c r="G11" s="6">
        <f>E7/2*F11</f>
        <v>1.87</v>
      </c>
      <c r="H11" s="6">
        <f t="shared" si="1"/>
        <v>1.6739974800000001</v>
      </c>
      <c r="I11" s="6">
        <f>G11*H11</f>
        <v>3.1303752876000006</v>
      </c>
      <c r="J11" s="6">
        <f>I11*'Коэф. дефлятор'!$K$6</f>
        <v>3.2743725508296007</v>
      </c>
      <c r="K11" s="6">
        <f>J11*'Коэф. дефлятор'!$L$6</f>
        <v>3.4249936881677625</v>
      </c>
      <c r="L11" s="6">
        <f>K11*'Коэф. дефлятор'!$M$6</f>
        <v>3.5825433978234797</v>
      </c>
    </row>
    <row r="12" spans="2:12" x14ac:dyDescent="0.3">
      <c r="B12" s="1" t="s">
        <v>13</v>
      </c>
      <c r="C12" s="10" t="s">
        <v>76</v>
      </c>
      <c r="D12" s="2">
        <v>0.4</v>
      </c>
      <c r="E12" s="2">
        <f>E7</f>
        <v>0.02</v>
      </c>
      <c r="F12" s="4">
        <v>165</v>
      </c>
      <c r="G12" s="2">
        <v>1</v>
      </c>
      <c r="H12" s="6">
        <f>H10</f>
        <v>1.6739974800000001</v>
      </c>
      <c r="I12" s="6">
        <f>E12*F12*G12*H12</f>
        <v>5.5241916840000007</v>
      </c>
      <c r="J12" s="6">
        <f>I12*'Коэф. дефлятор'!$K$6</f>
        <v>5.7783045014640013</v>
      </c>
      <c r="K12" s="6">
        <f>J12*'Коэф. дефлятор'!$L$6</f>
        <v>6.0441065085313452</v>
      </c>
      <c r="L12" s="6">
        <f>K12*'Коэф. дефлятор'!$M$6</f>
        <v>6.3221354079237875</v>
      </c>
    </row>
    <row r="13" spans="2:12" x14ac:dyDescent="0.3">
      <c r="B13" s="36" t="s">
        <v>50</v>
      </c>
      <c r="C13" s="37"/>
      <c r="D13" s="37"/>
      <c r="E13" s="37"/>
      <c r="F13" s="37"/>
      <c r="G13" s="37"/>
      <c r="H13" s="38"/>
      <c r="I13" s="6">
        <f>SUM(I7:I12)</f>
        <v>116.81623134734402</v>
      </c>
      <c r="J13" s="6">
        <f t="shared" ref="J13:L13" si="2">SUM(J7:J12)</f>
        <v>122.18977798932184</v>
      </c>
      <c r="K13" s="6">
        <f t="shared" si="2"/>
        <v>127.81050777683065</v>
      </c>
      <c r="L13" s="6">
        <f t="shared" si="2"/>
        <v>133.68979113456487</v>
      </c>
    </row>
    <row r="14" spans="2:12" x14ac:dyDescent="0.3">
      <c r="B14" s="17"/>
      <c r="C14" s="17"/>
      <c r="D14" s="17"/>
      <c r="E14" s="17"/>
      <c r="F14" s="17"/>
      <c r="G14" s="17"/>
      <c r="H14" s="17"/>
      <c r="I14" s="18"/>
      <c r="J14" s="18"/>
      <c r="K14" s="18"/>
      <c r="L14" s="18"/>
    </row>
    <row r="16" spans="2:12" x14ac:dyDescent="0.3">
      <c r="I16" s="10">
        <v>2026</v>
      </c>
      <c r="J16" s="11">
        <v>2027</v>
      </c>
      <c r="K16" s="11">
        <v>2028</v>
      </c>
      <c r="L16" s="11">
        <v>2029</v>
      </c>
    </row>
    <row r="17" spans="2:12" ht="60.1" x14ac:dyDescent="0.3">
      <c r="B17" s="1" t="s">
        <v>7</v>
      </c>
      <c r="C17" s="1" t="s">
        <v>8</v>
      </c>
      <c r="D17" s="1" t="s">
        <v>28</v>
      </c>
      <c r="E17" s="1" t="s">
        <v>82</v>
      </c>
      <c r="F17" s="1" t="s">
        <v>5</v>
      </c>
      <c r="G17" s="1" t="s">
        <v>3</v>
      </c>
      <c r="H17" s="1" t="str">
        <f>H6</f>
        <v>Коэффициент дефлятор 2026</v>
      </c>
      <c r="I17" s="1" t="s">
        <v>25</v>
      </c>
      <c r="J17" s="1" t="s">
        <v>25</v>
      </c>
      <c r="K17" s="1" t="s">
        <v>25</v>
      </c>
      <c r="L17" s="1" t="s">
        <v>25</v>
      </c>
    </row>
    <row r="18" spans="2:12" ht="45.1" x14ac:dyDescent="0.3">
      <c r="B18" s="1" t="s">
        <v>72</v>
      </c>
      <c r="C18" s="2" t="s">
        <v>68</v>
      </c>
      <c r="D18" s="2" t="s">
        <v>69</v>
      </c>
      <c r="E18" s="4">
        <v>1</v>
      </c>
      <c r="F18" s="21">
        <v>499</v>
      </c>
      <c r="G18" s="2">
        <v>2.52</v>
      </c>
      <c r="H18" s="6">
        <f>'Коэф. дефлятор'!J7</f>
        <v>1.6739974800000001</v>
      </c>
      <c r="I18" s="6">
        <f>E18*F18*G18*H18</f>
        <v>2105.0183511504001</v>
      </c>
      <c r="J18" s="6">
        <f>I18*'Коэф. дефлятор'!$K$6</f>
        <v>2201.8491953033185</v>
      </c>
      <c r="K18" s="6">
        <f>J18*'Коэф. дефлятор'!$L$6</f>
        <v>2303.1342582872712</v>
      </c>
      <c r="L18" s="6">
        <f>K18*'Коэф. дефлятор'!$M$6</f>
        <v>2409.0784341684857</v>
      </c>
    </row>
    <row r="19" spans="2:12" x14ac:dyDescent="0.3">
      <c r="B19" s="2" t="s">
        <v>71</v>
      </c>
      <c r="C19" s="1" t="s">
        <v>70</v>
      </c>
      <c r="D19" s="2" t="s">
        <v>69</v>
      </c>
      <c r="E19" s="4">
        <f>E18</f>
        <v>1</v>
      </c>
      <c r="F19" s="2">
        <v>517</v>
      </c>
      <c r="G19" s="2">
        <v>2.52</v>
      </c>
      <c r="H19" s="6">
        <f>H18</f>
        <v>1.6739974800000001</v>
      </c>
      <c r="I19" s="6">
        <f t="shared" ref="I19:I21" si="3">E19*F19*G19*H19</f>
        <v>2180.9508768432001</v>
      </c>
      <c r="J19" s="6">
        <f>I19*'Коэф. дефлятор'!$K$6</f>
        <v>2281.2746171779872</v>
      </c>
      <c r="K19" s="6">
        <f>J19*'Коэф. дефлятор'!$L$6</f>
        <v>2386.2132495681749</v>
      </c>
      <c r="L19" s="6">
        <f>K19*'Коэф. дефлятор'!$M$6</f>
        <v>2495.9790590483112</v>
      </c>
    </row>
    <row r="20" spans="2:12" x14ac:dyDescent="0.3">
      <c r="B20" s="1" t="s">
        <v>77</v>
      </c>
      <c r="C20" s="2" t="s">
        <v>73</v>
      </c>
      <c r="D20" s="16">
        <v>35</v>
      </c>
      <c r="E20" s="4">
        <f>E18</f>
        <v>1</v>
      </c>
      <c r="F20" s="16">
        <v>391</v>
      </c>
      <c r="G20" s="2">
        <v>2.52</v>
      </c>
      <c r="H20" s="6">
        <f t="shared" ref="H20:H22" si="4">H19</f>
        <v>1.6739974800000001</v>
      </c>
      <c r="I20" s="6">
        <f t="shared" si="3"/>
        <v>1649.4231969936002</v>
      </c>
      <c r="J20" s="6">
        <f>I20*'Коэф. дефлятор'!$K$6</f>
        <v>1725.2966640553059</v>
      </c>
      <c r="K20" s="6">
        <f>J20*'Коэф. дефлятор'!$L$6</f>
        <v>1804.6603106018499</v>
      </c>
      <c r="L20" s="6">
        <f>K20*'Коэф. дефлятор'!$M$6</f>
        <v>1887.674684889535</v>
      </c>
    </row>
    <row r="21" spans="2:12" ht="45.1" x14ac:dyDescent="0.3">
      <c r="B21" s="1" t="s">
        <v>80</v>
      </c>
      <c r="C21" s="2" t="s">
        <v>75</v>
      </c>
      <c r="D21" s="2"/>
      <c r="E21" s="4">
        <v>0</v>
      </c>
      <c r="F21" s="2">
        <v>2.2000000000000002</v>
      </c>
      <c r="G21" s="2">
        <v>2.52</v>
      </c>
      <c r="H21" s="6">
        <f t="shared" si="4"/>
        <v>1.6739974800000001</v>
      </c>
      <c r="I21" s="6">
        <f t="shared" si="3"/>
        <v>0</v>
      </c>
      <c r="J21" s="6">
        <f>I21*'Коэф. дефлятор'!$K$6</f>
        <v>0</v>
      </c>
      <c r="K21" s="6">
        <f>J21*'Коэф. дефлятор'!$L$6</f>
        <v>0</v>
      </c>
      <c r="L21" s="6">
        <f>K21*'Коэф. дефлятор'!$M$6</f>
        <v>0</v>
      </c>
    </row>
    <row r="22" spans="2:12" ht="60.1" x14ac:dyDescent="0.3">
      <c r="B22" s="1" t="s">
        <v>81</v>
      </c>
      <c r="C22" s="2" t="s">
        <v>79</v>
      </c>
      <c r="D22" s="2"/>
      <c r="E22" s="4">
        <v>10000</v>
      </c>
      <c r="F22" s="2">
        <v>187</v>
      </c>
      <c r="G22" s="6">
        <f>E18/2*F22</f>
        <v>93.5</v>
      </c>
      <c r="H22" s="6">
        <f t="shared" si="4"/>
        <v>1.6739974800000001</v>
      </c>
      <c r="I22" s="6">
        <f>G22*H22</f>
        <v>156.51876438000002</v>
      </c>
      <c r="J22" s="6">
        <f>I22*'Коэф. дефлятор'!$K$6</f>
        <v>163.71862754148003</v>
      </c>
      <c r="K22" s="6">
        <f>J22*'Коэф. дефлятор'!$L$6</f>
        <v>171.24968440838813</v>
      </c>
      <c r="L22" s="6">
        <f>K22*'Коэф. дефлятор'!$M$6</f>
        <v>179.12716989117399</v>
      </c>
    </row>
    <row r="23" spans="2:12" x14ac:dyDescent="0.3">
      <c r="B23" s="1" t="s">
        <v>13</v>
      </c>
      <c r="C23" s="10" t="s">
        <v>76</v>
      </c>
      <c r="D23" s="2">
        <v>0.4</v>
      </c>
      <c r="E23" s="2">
        <f>E18</f>
        <v>1</v>
      </c>
      <c r="F23" s="4">
        <v>165</v>
      </c>
      <c r="G23" s="2">
        <v>1</v>
      </c>
      <c r="H23" s="6">
        <f>H21</f>
        <v>1.6739974800000001</v>
      </c>
      <c r="I23" s="6">
        <f>E23*F23*G23*H23</f>
        <v>276.20958420000005</v>
      </c>
      <c r="J23" s="6">
        <f>I23*'Коэф. дефлятор'!$K$6</f>
        <v>288.91522507320008</v>
      </c>
      <c r="K23" s="6">
        <f>J23*'Коэф. дефлятор'!$L$6</f>
        <v>302.2053254265673</v>
      </c>
      <c r="L23" s="6">
        <f>K23*'Коэф. дефлятор'!$M$6</f>
        <v>316.1067703961894</v>
      </c>
    </row>
    <row r="24" spans="2:12" x14ac:dyDescent="0.3">
      <c r="B24" s="36" t="s">
        <v>50</v>
      </c>
      <c r="C24" s="37"/>
      <c r="D24" s="37"/>
      <c r="E24" s="37"/>
      <c r="F24" s="37"/>
      <c r="G24" s="37"/>
      <c r="H24" s="38"/>
      <c r="I24" s="6">
        <f>SUM(I18:I23)</f>
        <v>6368.1207735672006</v>
      </c>
      <c r="J24" s="6">
        <f t="shared" ref="J24:L24" si="5">SUM(J18:J23)</f>
        <v>6661.0543291512922</v>
      </c>
      <c r="K24" s="6">
        <f t="shared" si="5"/>
        <v>6967.4628282922513</v>
      </c>
      <c r="L24" s="6">
        <f t="shared" si="5"/>
        <v>7287.9661183936951</v>
      </c>
    </row>
    <row r="27" spans="2:12" x14ac:dyDescent="0.3">
      <c r="I27" s="10">
        <v>2026</v>
      </c>
      <c r="J27" s="11">
        <v>2027</v>
      </c>
      <c r="K27" s="11">
        <v>2028</v>
      </c>
      <c r="L27" s="11">
        <v>2029</v>
      </c>
    </row>
    <row r="28" spans="2:12" ht="60.1" x14ac:dyDescent="0.3">
      <c r="B28" s="1" t="s">
        <v>7</v>
      </c>
      <c r="C28" s="1" t="s">
        <v>8</v>
      </c>
      <c r="D28" s="1" t="s">
        <v>28</v>
      </c>
      <c r="E28" s="1" t="s">
        <v>82</v>
      </c>
      <c r="F28" s="1" t="s">
        <v>5</v>
      </c>
      <c r="G28" s="1" t="s">
        <v>3</v>
      </c>
      <c r="H28" s="1" t="str">
        <f>H6</f>
        <v>Коэффициент дефлятор 2026</v>
      </c>
      <c r="I28" s="1" t="s">
        <v>25</v>
      </c>
      <c r="J28" s="1" t="s">
        <v>25</v>
      </c>
      <c r="K28" s="1" t="s">
        <v>25</v>
      </c>
      <c r="L28" s="1" t="s">
        <v>25</v>
      </c>
    </row>
    <row r="29" spans="2:12" ht="45.1" x14ac:dyDescent="0.3">
      <c r="B29" s="1" t="s">
        <v>72</v>
      </c>
      <c r="C29" s="2" t="s">
        <v>68</v>
      </c>
      <c r="D29" s="2" t="s">
        <v>69</v>
      </c>
      <c r="E29" s="4">
        <v>1</v>
      </c>
      <c r="F29" s="21">
        <v>499</v>
      </c>
      <c r="G29" s="2">
        <v>2.52</v>
      </c>
      <c r="H29" s="6">
        <f>H7</f>
        <v>1.6739974800000001</v>
      </c>
      <c r="I29" s="6">
        <f>E29*F29*G29*H29</f>
        <v>2105.0183511504001</v>
      </c>
      <c r="J29" s="6">
        <f>I29*'Коэф. дефлятор'!$K$6</f>
        <v>2201.8491953033185</v>
      </c>
      <c r="K29" s="6">
        <f>J29*'Коэф. дефлятор'!$L$6</f>
        <v>2303.1342582872712</v>
      </c>
      <c r="L29" s="6">
        <f>K29*'Коэф. дефлятор'!$M$6</f>
        <v>2409.0784341684857</v>
      </c>
    </row>
    <row r="30" spans="2:12" x14ac:dyDescent="0.3">
      <c r="B30" s="2" t="s">
        <v>71</v>
      </c>
      <c r="C30" s="1" t="s">
        <v>70</v>
      </c>
      <c r="D30" s="2" t="s">
        <v>69</v>
      </c>
      <c r="E30" s="4">
        <f>E29</f>
        <v>1</v>
      </c>
      <c r="F30" s="2">
        <v>517</v>
      </c>
      <c r="G30" s="2">
        <v>2.52</v>
      </c>
      <c r="H30" s="6">
        <f>H29</f>
        <v>1.6739974800000001</v>
      </c>
      <c r="I30" s="6">
        <f t="shared" ref="I30:I32" si="6">E30*F30*G30*H30</f>
        <v>2180.9508768432001</v>
      </c>
      <c r="J30" s="6">
        <f>I30*'Коэф. дефлятор'!$K$6</f>
        <v>2281.2746171779872</v>
      </c>
      <c r="K30" s="6">
        <f>J30*'Коэф. дефлятор'!$L$6</f>
        <v>2386.2132495681749</v>
      </c>
      <c r="L30" s="6">
        <f>K30*'Коэф. дефлятор'!$M$6</f>
        <v>2495.9790590483112</v>
      </c>
    </row>
    <row r="31" spans="2:12" x14ac:dyDescent="0.3">
      <c r="B31" s="1" t="s">
        <v>77</v>
      </c>
      <c r="C31" s="2" t="s">
        <v>73</v>
      </c>
      <c r="D31" s="16">
        <v>50</v>
      </c>
      <c r="E31" s="4">
        <f>E29</f>
        <v>1</v>
      </c>
      <c r="F31" s="16">
        <v>400</v>
      </c>
      <c r="G31" s="2">
        <v>2.52</v>
      </c>
      <c r="H31" s="6">
        <f t="shared" ref="H31:H33" si="7">H30</f>
        <v>1.6739974800000001</v>
      </c>
      <c r="I31" s="6">
        <f t="shared" si="6"/>
        <v>1687.3894598400002</v>
      </c>
      <c r="J31" s="6">
        <f>I31*'Коэф. дефлятор'!$K$6</f>
        <v>1765.0093749926402</v>
      </c>
      <c r="K31" s="6">
        <f>J31*'Коэф. дефлятор'!$L$6</f>
        <v>1846.1998062423017</v>
      </c>
      <c r="L31" s="6">
        <f>K31*'Коэф. дефлятор'!$M$6</f>
        <v>1931.1249973294478</v>
      </c>
    </row>
    <row r="32" spans="2:12" ht="45.1" x14ac:dyDescent="0.3">
      <c r="B32" s="1" t="s">
        <v>80</v>
      </c>
      <c r="C32" s="2" t="s">
        <v>75</v>
      </c>
      <c r="D32" s="2"/>
      <c r="E32" s="4">
        <v>0</v>
      </c>
      <c r="F32" s="2">
        <v>2.2000000000000002</v>
      </c>
      <c r="G32" s="2">
        <v>2.52</v>
      </c>
      <c r="H32" s="6">
        <f t="shared" si="7"/>
        <v>1.6739974800000001</v>
      </c>
      <c r="I32" s="6">
        <f t="shared" si="6"/>
        <v>0</v>
      </c>
      <c r="J32" s="6">
        <f>I32*'Коэф. дефлятор'!$K$6</f>
        <v>0</v>
      </c>
      <c r="K32" s="6">
        <f>J32*'Коэф. дефлятор'!$L$6</f>
        <v>0</v>
      </c>
      <c r="L32" s="6">
        <f>K32*'Коэф. дефлятор'!$M$6</f>
        <v>0</v>
      </c>
    </row>
    <row r="33" spans="2:12" ht="60.1" x14ac:dyDescent="0.3">
      <c r="B33" s="1" t="s">
        <v>81</v>
      </c>
      <c r="C33" s="2" t="s">
        <v>79</v>
      </c>
      <c r="D33" s="2"/>
      <c r="E33" s="4">
        <v>10000</v>
      </c>
      <c r="F33" s="2">
        <v>187</v>
      </c>
      <c r="G33" s="6">
        <f>E29/2*F33</f>
        <v>93.5</v>
      </c>
      <c r="H33" s="6">
        <f t="shared" si="7"/>
        <v>1.6739974800000001</v>
      </c>
      <c r="I33" s="6">
        <f>G33*H33</f>
        <v>156.51876438000002</v>
      </c>
      <c r="J33" s="6">
        <f>I33*'Коэф. дефлятор'!$K$6</f>
        <v>163.71862754148003</v>
      </c>
      <c r="K33" s="6">
        <f>J33*'Коэф. дефлятор'!$L$6</f>
        <v>171.24968440838813</v>
      </c>
      <c r="L33" s="6">
        <f>K33*'Коэф. дефлятор'!$M$6</f>
        <v>179.12716989117399</v>
      </c>
    </row>
    <row r="34" spans="2:12" x14ac:dyDescent="0.3">
      <c r="B34" s="1" t="s">
        <v>13</v>
      </c>
      <c r="C34" s="10" t="s">
        <v>76</v>
      </c>
      <c r="D34" s="2">
        <v>0.4</v>
      </c>
      <c r="E34" s="2">
        <f>E29</f>
        <v>1</v>
      </c>
      <c r="F34" s="4">
        <v>165</v>
      </c>
      <c r="G34" s="2">
        <v>1</v>
      </c>
      <c r="H34" s="6">
        <f>H32</f>
        <v>1.6739974800000001</v>
      </c>
      <c r="I34" s="6">
        <f>E34*F34*G34*H34</f>
        <v>276.20958420000005</v>
      </c>
      <c r="J34" s="6">
        <f>I34*'Коэф. дефлятор'!$K$6</f>
        <v>288.91522507320008</v>
      </c>
      <c r="K34" s="6">
        <f>J34*'Коэф. дефлятор'!$L$6</f>
        <v>302.2053254265673</v>
      </c>
      <c r="L34" s="6">
        <f>K34*'Коэф. дефлятор'!$M$6</f>
        <v>316.1067703961894</v>
      </c>
    </row>
    <row r="35" spans="2:12" x14ac:dyDescent="0.3">
      <c r="B35" s="36" t="s">
        <v>50</v>
      </c>
      <c r="C35" s="37"/>
      <c r="D35" s="37"/>
      <c r="E35" s="37"/>
      <c r="F35" s="37"/>
      <c r="G35" s="37"/>
      <c r="H35" s="38"/>
      <c r="I35" s="6">
        <f>SUM(I29:I34)</f>
        <v>6406.0870364136008</v>
      </c>
      <c r="J35" s="6">
        <f t="shared" ref="J35:L35" si="8">SUM(J29:J34)</f>
        <v>6700.7670400886263</v>
      </c>
      <c r="K35" s="6">
        <f t="shared" si="8"/>
        <v>7009.0023239327029</v>
      </c>
      <c r="L35" s="6">
        <f t="shared" si="8"/>
        <v>7331.4164308336076</v>
      </c>
    </row>
    <row r="38" spans="2:12" x14ac:dyDescent="0.3">
      <c r="I38" s="10">
        <v>2026</v>
      </c>
      <c r="J38" s="11">
        <v>2027</v>
      </c>
      <c r="K38" s="11">
        <v>2028</v>
      </c>
      <c r="L38" s="11">
        <v>2029</v>
      </c>
    </row>
    <row r="39" spans="2:12" ht="60.1" x14ac:dyDescent="0.3">
      <c r="B39" s="1" t="s">
        <v>7</v>
      </c>
      <c r="C39" s="1" t="s">
        <v>8</v>
      </c>
      <c r="D39" s="1" t="s">
        <v>28</v>
      </c>
      <c r="E39" s="1" t="s">
        <v>82</v>
      </c>
      <c r="F39" s="1" t="s">
        <v>5</v>
      </c>
      <c r="G39" s="1" t="s">
        <v>3</v>
      </c>
      <c r="H39" s="1" t="str">
        <f>H6</f>
        <v>Коэффициент дефлятор 2026</v>
      </c>
      <c r="I39" s="1" t="s">
        <v>25</v>
      </c>
      <c r="J39" s="1" t="s">
        <v>25</v>
      </c>
      <c r="K39" s="1" t="s">
        <v>25</v>
      </c>
      <c r="L39" s="1" t="s">
        <v>25</v>
      </c>
    </row>
    <row r="40" spans="2:12" ht="45.1" x14ac:dyDescent="0.3">
      <c r="B40" s="1" t="s">
        <v>72</v>
      </c>
      <c r="C40" s="2" t="s">
        <v>68</v>
      </c>
      <c r="D40" s="2" t="s">
        <v>69</v>
      </c>
      <c r="E40" s="4">
        <v>0.02</v>
      </c>
      <c r="F40" s="21">
        <v>499</v>
      </c>
      <c r="G40" s="2">
        <v>2.52</v>
      </c>
      <c r="H40" s="6">
        <f>H7</f>
        <v>1.6739974800000001</v>
      </c>
      <c r="I40" s="6">
        <f>E40*F40*G40*H40</f>
        <v>42.100367023008005</v>
      </c>
      <c r="J40" s="6">
        <f>I40*'Коэф. дефлятор'!$K$6</f>
        <v>44.036983906066375</v>
      </c>
      <c r="K40" s="6">
        <f>J40*'Коэф. дефлятор'!$L$6</f>
        <v>46.062685165745428</v>
      </c>
      <c r="L40" s="6">
        <f>K40*'Коэф. дефлятор'!$M$6</f>
        <v>48.181568683369719</v>
      </c>
    </row>
    <row r="41" spans="2:12" x14ac:dyDescent="0.3">
      <c r="B41" s="2" t="s">
        <v>71</v>
      </c>
      <c r="C41" s="1" t="s">
        <v>70</v>
      </c>
      <c r="D41" s="2" t="s">
        <v>69</v>
      </c>
      <c r="E41" s="4">
        <f>E40</f>
        <v>0.02</v>
      </c>
      <c r="F41" s="2">
        <v>517</v>
      </c>
      <c r="G41" s="2">
        <v>2.52</v>
      </c>
      <c r="H41" s="6">
        <f>H40</f>
        <v>1.6739974800000001</v>
      </c>
      <c r="I41" s="6">
        <f t="shared" ref="I41:I43" si="9">E41*F41*G41*H41</f>
        <v>43.619017536864</v>
      </c>
      <c r="J41" s="6">
        <f>I41*'Коэф. дефлятор'!$K$6</f>
        <v>45.625492343559749</v>
      </c>
      <c r="K41" s="6">
        <f>J41*'Коэф. дефлятор'!$L$6</f>
        <v>47.724264991363498</v>
      </c>
      <c r="L41" s="6">
        <f>K41*'Коэф. дефлятор'!$M$6</f>
        <v>49.919581180966219</v>
      </c>
    </row>
    <row r="42" spans="2:12" x14ac:dyDescent="0.3">
      <c r="B42" s="1" t="s">
        <v>77</v>
      </c>
      <c r="C42" s="2" t="s">
        <v>73</v>
      </c>
      <c r="D42" s="16">
        <v>70</v>
      </c>
      <c r="E42" s="4">
        <f>E40</f>
        <v>0.02</v>
      </c>
      <c r="F42" s="16">
        <v>413</v>
      </c>
      <c r="G42" s="2">
        <v>2.52</v>
      </c>
      <c r="H42" s="6">
        <f t="shared" ref="H42:H44" si="10">H41</f>
        <v>1.6739974800000001</v>
      </c>
      <c r="I42" s="6">
        <f t="shared" si="9"/>
        <v>34.844592345696007</v>
      </c>
      <c r="J42" s="6">
        <f>I42*'Коэф. дефлятор'!$K$6</f>
        <v>36.447443593598024</v>
      </c>
      <c r="K42" s="6">
        <f>J42*'Коэф. дефлятор'!$L$6</f>
        <v>38.124025998903534</v>
      </c>
      <c r="L42" s="6">
        <f>K42*'Коэф. дефлятор'!$M$6</f>
        <v>39.877731194853098</v>
      </c>
    </row>
    <row r="43" spans="2:12" ht="45.1" x14ac:dyDescent="0.3">
      <c r="B43" s="1" t="s">
        <v>80</v>
      </c>
      <c r="C43" s="2" t="s">
        <v>75</v>
      </c>
      <c r="D43" s="2"/>
      <c r="E43" s="4">
        <v>0</v>
      </c>
      <c r="F43" s="2">
        <v>2.2000000000000002</v>
      </c>
      <c r="G43" s="2">
        <v>2.52</v>
      </c>
      <c r="H43" s="6">
        <f t="shared" si="10"/>
        <v>1.6739974800000001</v>
      </c>
      <c r="I43" s="6">
        <f t="shared" si="9"/>
        <v>0</v>
      </c>
      <c r="J43" s="6">
        <f>I43*'Коэф. дефлятор'!$K$6</f>
        <v>0</v>
      </c>
      <c r="K43" s="6">
        <f>J43*'Коэф. дефлятор'!$L$6</f>
        <v>0</v>
      </c>
      <c r="L43" s="6">
        <f>K43*'Коэф. дефлятор'!$M$6</f>
        <v>0</v>
      </c>
    </row>
    <row r="44" spans="2:12" ht="60.1" x14ac:dyDescent="0.3">
      <c r="B44" s="1" t="s">
        <v>81</v>
      </c>
      <c r="C44" s="2" t="s">
        <v>79</v>
      </c>
      <c r="D44" s="2"/>
      <c r="E44" s="4">
        <v>10000</v>
      </c>
      <c r="F44" s="2">
        <v>187</v>
      </c>
      <c r="G44" s="6">
        <f>E40/2*F44</f>
        <v>1.87</v>
      </c>
      <c r="H44" s="6">
        <f t="shared" si="10"/>
        <v>1.6739974800000001</v>
      </c>
      <c r="I44" s="6">
        <f>G44*H44</f>
        <v>3.1303752876000006</v>
      </c>
      <c r="J44" s="6">
        <f>I44*'Коэф. дефлятор'!$K$6</f>
        <v>3.2743725508296007</v>
      </c>
      <c r="K44" s="6">
        <f>J44*'Коэф. дефлятор'!$L$6</f>
        <v>3.4249936881677625</v>
      </c>
      <c r="L44" s="6">
        <f>K44*'Коэф. дефлятор'!$M$6</f>
        <v>3.5825433978234797</v>
      </c>
    </row>
    <row r="45" spans="2:12" x14ac:dyDescent="0.3">
      <c r="B45" s="1" t="s">
        <v>13</v>
      </c>
      <c r="C45" s="10" t="s">
        <v>76</v>
      </c>
      <c r="D45" s="2">
        <v>0.4</v>
      </c>
      <c r="E45" s="2">
        <f>E40</f>
        <v>0.02</v>
      </c>
      <c r="F45" s="4">
        <v>165</v>
      </c>
      <c r="G45" s="2">
        <v>1</v>
      </c>
      <c r="H45" s="6">
        <f>H43</f>
        <v>1.6739974800000001</v>
      </c>
      <c r="I45" s="6">
        <f>E45*F45*G45*H45</f>
        <v>5.5241916840000007</v>
      </c>
      <c r="J45" s="6">
        <f>I45*'Коэф. дефлятор'!$K$6</f>
        <v>5.7783045014640013</v>
      </c>
      <c r="K45" s="6">
        <f>J45*'Коэф. дефлятор'!$L$6</f>
        <v>6.0441065085313452</v>
      </c>
      <c r="L45" s="6">
        <f>K45*'Коэф. дефлятор'!$M$6</f>
        <v>6.3221354079237875</v>
      </c>
    </row>
    <row r="46" spans="2:12" x14ac:dyDescent="0.3">
      <c r="B46" s="36" t="s">
        <v>50</v>
      </c>
      <c r="C46" s="37"/>
      <c r="D46" s="37"/>
      <c r="E46" s="37"/>
      <c r="F46" s="37"/>
      <c r="G46" s="37"/>
      <c r="H46" s="38"/>
      <c r="I46" s="6">
        <f>SUM(I40:I45)</f>
        <v>129.218543877168</v>
      </c>
      <c r="J46" s="6">
        <f t="shared" ref="J46:L46" si="11">SUM(J40:J45)</f>
        <v>135.16259689551774</v>
      </c>
      <c r="K46" s="6">
        <f t="shared" si="11"/>
        <v>141.38007635271157</v>
      </c>
      <c r="L46" s="6">
        <f t="shared" si="11"/>
        <v>147.8835598649363</v>
      </c>
    </row>
    <row r="49" spans="2:12" x14ac:dyDescent="0.3">
      <c r="I49" s="10">
        <v>2026</v>
      </c>
      <c r="J49" s="11">
        <v>2027</v>
      </c>
      <c r="K49" s="11">
        <v>2028</v>
      </c>
      <c r="L49" s="11">
        <v>2029</v>
      </c>
    </row>
    <row r="50" spans="2:12" ht="60.1" x14ac:dyDescent="0.3">
      <c r="B50" s="1" t="s">
        <v>7</v>
      </c>
      <c r="C50" s="1" t="s">
        <v>8</v>
      </c>
      <c r="D50" s="1" t="s">
        <v>28</v>
      </c>
      <c r="E50" s="1" t="s">
        <v>82</v>
      </c>
      <c r="F50" s="1" t="s">
        <v>5</v>
      </c>
      <c r="G50" s="1" t="s">
        <v>3</v>
      </c>
      <c r="H50" s="1" t="str">
        <f>H6</f>
        <v>Коэффициент дефлятор 2026</v>
      </c>
      <c r="I50" s="1" t="s">
        <v>25</v>
      </c>
      <c r="J50" s="1" t="s">
        <v>25</v>
      </c>
      <c r="K50" s="1" t="s">
        <v>25</v>
      </c>
      <c r="L50" s="1" t="s">
        <v>25</v>
      </c>
    </row>
    <row r="51" spans="2:12" ht="45.1" x14ac:dyDescent="0.3">
      <c r="B51" s="1" t="s">
        <v>72</v>
      </c>
      <c r="C51" s="2" t="s">
        <v>68</v>
      </c>
      <c r="D51" s="2" t="s">
        <v>69</v>
      </c>
      <c r="E51" s="4">
        <v>1</v>
      </c>
      <c r="F51" s="21">
        <v>499</v>
      </c>
      <c r="G51" s="2">
        <v>2.52</v>
      </c>
      <c r="H51" s="6">
        <f>H7</f>
        <v>1.6739974800000001</v>
      </c>
      <c r="I51" s="6">
        <f>E51*F51*G51*H51</f>
        <v>2105.0183511504001</v>
      </c>
      <c r="J51" s="6">
        <f>I51*'Коэф. дефлятор'!$K$6</f>
        <v>2201.8491953033185</v>
      </c>
      <c r="K51" s="6">
        <f>J51*'Коэф. дефлятор'!$L$6</f>
        <v>2303.1342582872712</v>
      </c>
      <c r="L51" s="6">
        <f>K51*'Коэф. дефлятор'!$M$6</f>
        <v>2409.0784341684857</v>
      </c>
    </row>
    <row r="52" spans="2:12" x14ac:dyDescent="0.3">
      <c r="B52" s="2" t="s">
        <v>71</v>
      </c>
      <c r="C52" s="1" t="s">
        <v>70</v>
      </c>
      <c r="D52" s="2" t="s">
        <v>69</v>
      </c>
      <c r="E52" s="4">
        <f>E51</f>
        <v>1</v>
      </c>
      <c r="F52" s="2">
        <v>517</v>
      </c>
      <c r="G52" s="2">
        <v>2.52</v>
      </c>
      <c r="H52" s="6">
        <f>H51</f>
        <v>1.6739974800000001</v>
      </c>
      <c r="I52" s="6">
        <f t="shared" ref="I52:I54" si="12">E52*F52*G52*H52</f>
        <v>2180.9508768432001</v>
      </c>
      <c r="J52" s="6">
        <f>I52*'Коэф. дефлятор'!$K$6</f>
        <v>2281.2746171779872</v>
      </c>
      <c r="K52" s="6">
        <f>J52*'Коэф. дефлятор'!$L$6</f>
        <v>2386.2132495681749</v>
      </c>
      <c r="L52" s="6">
        <f>K52*'Коэф. дефлятор'!$M$6</f>
        <v>2495.9790590483112</v>
      </c>
    </row>
    <row r="53" spans="2:12" x14ac:dyDescent="0.3">
      <c r="B53" s="1" t="s">
        <v>77</v>
      </c>
      <c r="C53" s="2" t="s">
        <v>73</v>
      </c>
      <c r="D53" s="16">
        <v>95</v>
      </c>
      <c r="E53" s="4">
        <f>E51</f>
        <v>1</v>
      </c>
      <c r="F53" s="16">
        <v>431</v>
      </c>
      <c r="G53" s="2">
        <v>2.52</v>
      </c>
      <c r="H53" s="6">
        <f t="shared" ref="H53:H55" si="13">H52</f>
        <v>1.6739974800000001</v>
      </c>
      <c r="I53" s="6">
        <f t="shared" si="12"/>
        <v>1818.1621429776003</v>
      </c>
      <c r="J53" s="6">
        <f>I53*'Коэф. дефлятор'!$K$6</f>
        <v>1901.7976015545701</v>
      </c>
      <c r="K53" s="6">
        <f>J53*'Коэф. дефлятор'!$L$6</f>
        <v>1989.2802912260804</v>
      </c>
      <c r="L53" s="6">
        <f>K53*'Коэф. дефлятор'!$M$6</f>
        <v>2080.7871846224803</v>
      </c>
    </row>
    <row r="54" spans="2:12" ht="45.1" x14ac:dyDescent="0.3">
      <c r="B54" s="1" t="s">
        <v>80</v>
      </c>
      <c r="C54" s="2" t="s">
        <v>75</v>
      </c>
      <c r="D54" s="2"/>
      <c r="E54" s="4">
        <v>0</v>
      </c>
      <c r="F54" s="2">
        <v>2.2000000000000002</v>
      </c>
      <c r="G54" s="2">
        <v>2.52</v>
      </c>
      <c r="H54" s="6">
        <f t="shared" si="13"/>
        <v>1.6739974800000001</v>
      </c>
      <c r="I54" s="6">
        <f t="shared" si="12"/>
        <v>0</v>
      </c>
      <c r="J54" s="6">
        <f>I54*'Коэф. дефлятор'!$K$6</f>
        <v>0</v>
      </c>
      <c r="K54" s="6">
        <f>J54*'Коэф. дефлятор'!$L$6</f>
        <v>0</v>
      </c>
      <c r="L54" s="6">
        <f>K54*'Коэф. дефлятор'!$M$6</f>
        <v>0</v>
      </c>
    </row>
    <row r="55" spans="2:12" ht="60.1" x14ac:dyDescent="0.3">
      <c r="B55" s="1" t="s">
        <v>81</v>
      </c>
      <c r="C55" s="2" t="s">
        <v>79</v>
      </c>
      <c r="D55" s="2"/>
      <c r="E55" s="4">
        <v>10000</v>
      </c>
      <c r="F55" s="2">
        <v>187</v>
      </c>
      <c r="G55" s="6">
        <f>E51/2*F55</f>
        <v>93.5</v>
      </c>
      <c r="H55" s="6">
        <f t="shared" si="13"/>
        <v>1.6739974800000001</v>
      </c>
      <c r="I55" s="6">
        <f>G55*H55</f>
        <v>156.51876438000002</v>
      </c>
      <c r="J55" s="6">
        <f>I55*'Коэф. дефлятор'!$K$6</f>
        <v>163.71862754148003</v>
      </c>
      <c r="K55" s="6">
        <f>J55*'Коэф. дефлятор'!$L$6</f>
        <v>171.24968440838813</v>
      </c>
      <c r="L55" s="6">
        <f>K55*'Коэф. дефлятор'!$M$6</f>
        <v>179.12716989117399</v>
      </c>
    </row>
    <row r="56" spans="2:12" x14ac:dyDescent="0.3">
      <c r="B56" s="1" t="s">
        <v>13</v>
      </c>
      <c r="C56" s="10" t="s">
        <v>76</v>
      </c>
      <c r="D56" s="2">
        <v>0.4</v>
      </c>
      <c r="E56" s="2">
        <f>E51</f>
        <v>1</v>
      </c>
      <c r="F56" s="4">
        <v>165</v>
      </c>
      <c r="G56" s="2">
        <v>1</v>
      </c>
      <c r="H56" s="6">
        <f>H54</f>
        <v>1.6739974800000001</v>
      </c>
      <c r="I56" s="6">
        <f>E56*F56*G56*H56</f>
        <v>276.20958420000005</v>
      </c>
      <c r="J56" s="6">
        <f>I56*'Коэф. дефлятор'!$K$6</f>
        <v>288.91522507320008</v>
      </c>
      <c r="K56" s="6">
        <f>J56*'Коэф. дефлятор'!$L$6</f>
        <v>302.2053254265673</v>
      </c>
      <c r="L56" s="6">
        <f>K56*'Коэф. дефлятор'!$M$6</f>
        <v>316.1067703961894</v>
      </c>
    </row>
    <row r="57" spans="2:12" x14ac:dyDescent="0.3">
      <c r="B57" s="36" t="s">
        <v>50</v>
      </c>
      <c r="C57" s="37"/>
      <c r="D57" s="37"/>
      <c r="E57" s="37"/>
      <c r="F57" s="37"/>
      <c r="G57" s="37"/>
      <c r="H57" s="38"/>
      <c r="I57" s="6">
        <f>SUM(I51:I56)</f>
        <v>6536.8597195512011</v>
      </c>
      <c r="J57" s="6">
        <f t="shared" ref="J57:L57" si="14">SUM(J51:J56)</f>
        <v>6837.5552666505564</v>
      </c>
      <c r="K57" s="6">
        <f t="shared" si="14"/>
        <v>7152.0828089164816</v>
      </c>
      <c r="L57" s="6">
        <f t="shared" si="14"/>
        <v>7481.0786181266412</v>
      </c>
    </row>
    <row r="60" spans="2:12" x14ac:dyDescent="0.3">
      <c r="I60" s="10">
        <v>2026</v>
      </c>
      <c r="J60" s="11">
        <v>2027</v>
      </c>
      <c r="K60" s="11">
        <v>2028</v>
      </c>
      <c r="L60" s="11">
        <v>2029</v>
      </c>
    </row>
    <row r="61" spans="2:12" ht="60.1" x14ac:dyDescent="0.3">
      <c r="B61" s="1" t="s">
        <v>7</v>
      </c>
      <c r="C61" s="1" t="s">
        <v>8</v>
      </c>
      <c r="D61" s="1" t="s">
        <v>28</v>
      </c>
      <c r="E61" s="1" t="s">
        <v>82</v>
      </c>
      <c r="F61" s="1" t="s">
        <v>5</v>
      </c>
      <c r="G61" s="1" t="s">
        <v>3</v>
      </c>
      <c r="H61" s="1" t="str">
        <f>H6</f>
        <v>Коэффициент дефлятор 2026</v>
      </c>
      <c r="I61" s="1" t="s">
        <v>25</v>
      </c>
      <c r="J61" s="1" t="s">
        <v>25</v>
      </c>
      <c r="K61" s="1" t="s">
        <v>25</v>
      </c>
      <c r="L61" s="1" t="s">
        <v>25</v>
      </c>
    </row>
    <row r="62" spans="2:12" ht="45.1" x14ac:dyDescent="0.3">
      <c r="B62" s="1" t="s">
        <v>72</v>
      </c>
      <c r="C62" s="2" t="s">
        <v>68</v>
      </c>
      <c r="D62" s="2" t="s">
        <v>69</v>
      </c>
      <c r="E62" s="4">
        <v>1</v>
      </c>
      <c r="F62" s="21">
        <v>499</v>
      </c>
      <c r="G62" s="2">
        <v>2.52</v>
      </c>
      <c r="H62" s="6">
        <f>H7</f>
        <v>1.6739974800000001</v>
      </c>
      <c r="I62" s="6">
        <f>E62*F62*G62*H62</f>
        <v>2105.0183511504001</v>
      </c>
      <c r="J62" s="6">
        <f>I62*'Коэф. дефлятор'!$K$6</f>
        <v>2201.8491953033185</v>
      </c>
      <c r="K62" s="6">
        <f>J62*'Коэф. дефлятор'!$L$6</f>
        <v>2303.1342582872712</v>
      </c>
      <c r="L62" s="6">
        <f>K62*'Коэф. дефлятор'!$M$6</f>
        <v>2409.0784341684857</v>
      </c>
    </row>
    <row r="63" spans="2:12" x14ac:dyDescent="0.3">
      <c r="B63" s="2" t="s">
        <v>71</v>
      </c>
      <c r="C63" s="1" t="s">
        <v>70</v>
      </c>
      <c r="D63" s="2" t="s">
        <v>69</v>
      </c>
      <c r="E63" s="4">
        <f>E62</f>
        <v>1</v>
      </c>
      <c r="F63" s="2">
        <v>517</v>
      </c>
      <c r="G63" s="2">
        <v>2.52</v>
      </c>
      <c r="H63" s="6">
        <f>H62</f>
        <v>1.6739974800000001</v>
      </c>
      <c r="I63" s="6">
        <f t="shared" ref="I63:I65" si="15">E63*F63*G63*H63</f>
        <v>2180.9508768432001</v>
      </c>
      <c r="J63" s="6">
        <f>I63*'Коэф. дефлятор'!$K$6</f>
        <v>2281.2746171779872</v>
      </c>
      <c r="K63" s="6">
        <f>J63*'Коэф. дефлятор'!$L$6</f>
        <v>2386.2132495681749</v>
      </c>
      <c r="L63" s="6">
        <f>K63*'Коэф. дефлятор'!$M$6</f>
        <v>2495.9790590483112</v>
      </c>
    </row>
    <row r="64" spans="2:12" x14ac:dyDescent="0.3">
      <c r="B64" s="1" t="s">
        <v>77</v>
      </c>
      <c r="C64" s="2" t="s">
        <v>73</v>
      </c>
      <c r="D64" s="16">
        <v>120</v>
      </c>
      <c r="E64" s="4">
        <f>E62</f>
        <v>1</v>
      </c>
      <c r="F64" s="16">
        <v>449</v>
      </c>
      <c r="G64" s="2">
        <v>2.52</v>
      </c>
      <c r="H64" s="6">
        <f t="shared" ref="H64:H66" si="16">H63</f>
        <v>1.6739974800000001</v>
      </c>
      <c r="I64" s="6">
        <f t="shared" si="15"/>
        <v>1894.0946686704001</v>
      </c>
      <c r="J64" s="6">
        <f>I64*'Коэф. дефлятор'!$K$6</f>
        <v>1981.2230234292385</v>
      </c>
      <c r="K64" s="6">
        <f>J64*'Коэф. дефлятор'!$L$6</f>
        <v>2072.3592825069836</v>
      </c>
      <c r="L64" s="6">
        <f>K64*'Коэф. дефлятор'!$M$6</f>
        <v>2167.6878095023048</v>
      </c>
    </row>
    <row r="65" spans="2:12" ht="45.1" x14ac:dyDescent="0.3">
      <c r="B65" s="1" t="s">
        <v>80</v>
      </c>
      <c r="C65" s="2" t="s">
        <v>75</v>
      </c>
      <c r="D65" s="2"/>
      <c r="E65" s="4">
        <v>0</v>
      </c>
      <c r="F65" s="2">
        <v>2.2000000000000002</v>
      </c>
      <c r="G65" s="2">
        <v>2.52</v>
      </c>
      <c r="H65" s="6">
        <f t="shared" si="16"/>
        <v>1.6739974800000001</v>
      </c>
      <c r="I65" s="6">
        <f t="shared" si="15"/>
        <v>0</v>
      </c>
      <c r="J65" s="6">
        <f>I65*'Коэф. дефлятор'!$K$6</f>
        <v>0</v>
      </c>
      <c r="K65" s="6">
        <f>J65*'Коэф. дефлятор'!$L$6</f>
        <v>0</v>
      </c>
      <c r="L65" s="6">
        <f>K65*'Коэф. дефлятор'!$M$6</f>
        <v>0</v>
      </c>
    </row>
    <row r="66" spans="2:12" ht="60.1" x14ac:dyDescent="0.3">
      <c r="B66" s="1" t="s">
        <v>81</v>
      </c>
      <c r="C66" s="2" t="s">
        <v>79</v>
      </c>
      <c r="D66" s="2"/>
      <c r="E66" s="4">
        <v>10000</v>
      </c>
      <c r="F66" s="2">
        <v>187</v>
      </c>
      <c r="G66" s="6">
        <f>E62/2*F66</f>
        <v>93.5</v>
      </c>
      <c r="H66" s="6">
        <f t="shared" si="16"/>
        <v>1.6739974800000001</v>
      </c>
      <c r="I66" s="6">
        <f>G66*H66</f>
        <v>156.51876438000002</v>
      </c>
      <c r="J66" s="6">
        <f>I66*'Коэф. дефлятор'!$K$6</f>
        <v>163.71862754148003</v>
      </c>
      <c r="K66" s="6">
        <f>J66*'Коэф. дефлятор'!$L$6</f>
        <v>171.24968440838813</v>
      </c>
      <c r="L66" s="6">
        <f>K66*'Коэф. дефлятор'!$M$6</f>
        <v>179.12716989117399</v>
      </c>
    </row>
    <row r="67" spans="2:12" x14ac:dyDescent="0.3">
      <c r="B67" s="1" t="s">
        <v>13</v>
      </c>
      <c r="C67" s="10" t="s">
        <v>76</v>
      </c>
      <c r="D67" s="2">
        <v>0.4</v>
      </c>
      <c r="E67" s="2">
        <f>E62</f>
        <v>1</v>
      </c>
      <c r="F67" s="4">
        <v>165</v>
      </c>
      <c r="G67" s="2">
        <v>1</v>
      </c>
      <c r="H67" s="6">
        <f>H65</f>
        <v>1.6739974800000001</v>
      </c>
      <c r="I67" s="6">
        <f>E67*F67*G67*H67</f>
        <v>276.20958420000005</v>
      </c>
      <c r="J67" s="6">
        <f>I67*'Коэф. дефлятор'!$K$6</f>
        <v>288.91522507320008</v>
      </c>
      <c r="K67" s="6">
        <f>J67*'Коэф. дефлятор'!$L$6</f>
        <v>302.2053254265673</v>
      </c>
      <c r="L67" s="6">
        <f>K67*'Коэф. дефлятор'!$M$6</f>
        <v>316.1067703961894</v>
      </c>
    </row>
    <row r="68" spans="2:12" x14ac:dyDescent="0.3">
      <c r="B68" s="36" t="s">
        <v>50</v>
      </c>
      <c r="C68" s="37"/>
      <c r="D68" s="37"/>
      <c r="E68" s="37"/>
      <c r="F68" s="37"/>
      <c r="G68" s="37"/>
      <c r="H68" s="38"/>
      <c r="I68" s="6">
        <f>SUM(I62:I67)</f>
        <v>6612.7922452440007</v>
      </c>
      <c r="J68" s="6">
        <f t="shared" ref="J68:L68" si="17">SUM(J62:J67)</f>
        <v>6916.9806885252247</v>
      </c>
      <c r="K68" s="6">
        <f t="shared" si="17"/>
        <v>7235.1618001973848</v>
      </c>
      <c r="L68" s="6">
        <f t="shared" si="17"/>
        <v>7567.9792430064645</v>
      </c>
    </row>
    <row r="70" spans="2:12" ht="18.8" customHeight="1" x14ac:dyDescent="0.3">
      <c r="B70" s="40" t="s">
        <v>112</v>
      </c>
      <c r="C70" s="40"/>
      <c r="D70" s="40"/>
      <c r="E70" s="40"/>
      <c r="F70" s="40"/>
      <c r="G70" s="40"/>
      <c r="H70" s="40"/>
      <c r="I70" s="40"/>
      <c r="J70" s="40"/>
      <c r="K70" s="40"/>
      <c r="L70" s="40"/>
    </row>
    <row r="71" spans="2:12" x14ac:dyDescent="0.3">
      <c r="I71" s="10">
        <v>2026</v>
      </c>
      <c r="J71" s="11">
        <v>2027</v>
      </c>
      <c r="K71" s="11">
        <v>2028</v>
      </c>
      <c r="L71" s="11">
        <v>2029</v>
      </c>
    </row>
    <row r="72" spans="2:12" ht="60.1" x14ac:dyDescent="0.3">
      <c r="B72" s="1" t="s">
        <v>7</v>
      </c>
      <c r="C72" s="1" t="s">
        <v>8</v>
      </c>
      <c r="D72" s="1" t="s">
        <v>28</v>
      </c>
      <c r="E72" s="1" t="s">
        <v>111</v>
      </c>
      <c r="F72" s="1" t="s">
        <v>5</v>
      </c>
      <c r="G72" s="1" t="s">
        <v>3</v>
      </c>
      <c r="H72" s="1" t="s">
        <v>56</v>
      </c>
      <c r="I72" s="1" t="s">
        <v>25</v>
      </c>
      <c r="J72" s="1" t="s">
        <v>25</v>
      </c>
      <c r="K72" s="1" t="s">
        <v>25</v>
      </c>
      <c r="L72" s="1" t="s">
        <v>25</v>
      </c>
    </row>
    <row r="73" spans="2:12" ht="45.1" x14ac:dyDescent="0.3">
      <c r="B73" s="1" t="s">
        <v>72</v>
      </c>
      <c r="C73" s="2" t="s">
        <v>68</v>
      </c>
      <c r="D73" s="2" t="s">
        <v>69</v>
      </c>
      <c r="E73" s="4">
        <v>0</v>
      </c>
      <c r="F73" s="21">
        <v>499</v>
      </c>
      <c r="G73" s="2">
        <v>2.52</v>
      </c>
      <c r="H73" s="6">
        <f>H18</f>
        <v>1.6739974800000001</v>
      </c>
      <c r="I73" s="6">
        <f>E73*F73*G73*H73</f>
        <v>0</v>
      </c>
      <c r="J73" s="6">
        <f>I73*'Коэф. дефлятор'!$K$6</f>
        <v>0</v>
      </c>
      <c r="K73" s="6">
        <f>J73*'Коэф. дефлятор'!$L$6</f>
        <v>0</v>
      </c>
      <c r="L73" s="6">
        <f>K73*'Коэф. дефлятор'!$M$6</f>
        <v>0</v>
      </c>
    </row>
    <row r="74" spans="2:12" x14ac:dyDescent="0.3">
      <c r="B74" s="2" t="s">
        <v>71</v>
      </c>
      <c r="C74" s="1" t="s">
        <v>110</v>
      </c>
      <c r="D74" s="2" t="s">
        <v>69</v>
      </c>
      <c r="E74" s="4">
        <v>0.378</v>
      </c>
      <c r="F74" s="2">
        <v>12</v>
      </c>
      <c r="G74" s="2">
        <v>2.52</v>
      </c>
      <c r="H74" s="6">
        <f>H73</f>
        <v>1.6739974800000001</v>
      </c>
      <c r="I74" s="6">
        <f t="shared" ref="I74:I76" si="18">E74*F74*G74*H74</f>
        <v>19.134996474585598</v>
      </c>
      <c r="J74" s="6">
        <f>I74*'Коэф. дефлятор'!$K$6</f>
        <v>20.015206312416538</v>
      </c>
      <c r="K74" s="6">
        <f>J74*'Коэф. дефлятор'!$L$6</f>
        <v>20.935905802787701</v>
      </c>
      <c r="L74" s="6">
        <f>K74*'Коэф. дефлятор'!$M$6</f>
        <v>21.898957469715935</v>
      </c>
    </row>
    <row r="75" spans="2:12" x14ac:dyDescent="0.3">
      <c r="B75" s="1" t="s">
        <v>77</v>
      </c>
      <c r="C75" s="2" t="s">
        <v>73</v>
      </c>
      <c r="D75" s="16">
        <v>0</v>
      </c>
      <c r="E75" s="4">
        <f>E73</f>
        <v>0</v>
      </c>
      <c r="F75" s="16">
        <v>449</v>
      </c>
      <c r="G75" s="2">
        <v>2.52</v>
      </c>
      <c r="H75" s="6">
        <f t="shared" ref="H75:H77" si="19">H74</f>
        <v>1.6739974800000001</v>
      </c>
      <c r="I75" s="6">
        <f t="shared" si="18"/>
        <v>0</v>
      </c>
      <c r="J75" s="6">
        <f>I75*'Коэф. дефлятор'!$K$6</f>
        <v>0</v>
      </c>
      <c r="K75" s="6">
        <f>J75*'Коэф. дефлятор'!$L$6</f>
        <v>0</v>
      </c>
      <c r="L75" s="6">
        <f>K75*'Коэф. дефлятор'!$M$6</f>
        <v>0</v>
      </c>
    </row>
    <row r="76" spans="2:12" ht="45.1" x14ac:dyDescent="0.3">
      <c r="B76" s="1" t="s">
        <v>80</v>
      </c>
      <c r="C76" s="2" t="s">
        <v>75</v>
      </c>
      <c r="D76" s="2"/>
      <c r="E76" s="4">
        <v>0</v>
      </c>
      <c r="F76" s="2">
        <v>2.2000000000000002</v>
      </c>
      <c r="G76" s="2">
        <v>2.52</v>
      </c>
      <c r="H76" s="6">
        <f t="shared" si="19"/>
        <v>1.6739974800000001</v>
      </c>
      <c r="I76" s="6">
        <f t="shared" si="18"/>
        <v>0</v>
      </c>
      <c r="J76" s="6">
        <f>I76*'Коэф. дефлятор'!$K$6</f>
        <v>0</v>
      </c>
      <c r="K76" s="6">
        <f>J76*'Коэф. дефлятор'!$L$6</f>
        <v>0</v>
      </c>
      <c r="L76" s="6">
        <f>K76*'Коэф. дефлятор'!$M$6</f>
        <v>0</v>
      </c>
    </row>
    <row r="77" spans="2:12" ht="60.1" x14ac:dyDescent="0.3">
      <c r="B77" s="1" t="s">
        <v>81</v>
      </c>
      <c r="C77" s="2" t="s">
        <v>79</v>
      </c>
      <c r="D77" s="2"/>
      <c r="E77" s="4">
        <v>10000</v>
      </c>
      <c r="F77" s="2">
        <v>187</v>
      </c>
      <c r="G77" s="6">
        <f>E73/2*F77</f>
        <v>0</v>
      </c>
      <c r="H77" s="6">
        <f t="shared" si="19"/>
        <v>1.6739974800000001</v>
      </c>
      <c r="I77" s="6">
        <f>G77*H77</f>
        <v>0</v>
      </c>
      <c r="J77" s="6">
        <f>I77*'Коэф. дефлятор'!$K$6</f>
        <v>0</v>
      </c>
      <c r="K77" s="6">
        <f>J77*'Коэф. дефлятор'!$L$6</f>
        <v>0</v>
      </c>
      <c r="L77" s="6">
        <f>K77*'Коэф. дефлятор'!$M$6</f>
        <v>0</v>
      </c>
    </row>
    <row r="78" spans="2:12" x14ac:dyDescent="0.3">
      <c r="B78" s="1" t="s">
        <v>13</v>
      </c>
      <c r="C78" s="10" t="s">
        <v>76</v>
      </c>
      <c r="D78" s="2">
        <v>0.4</v>
      </c>
      <c r="E78" s="2">
        <v>3.5000000000000003E-2</v>
      </c>
      <c r="F78" s="4">
        <v>165</v>
      </c>
      <c r="G78" s="2">
        <v>1</v>
      </c>
      <c r="H78" s="6">
        <f>H76</f>
        <v>1.6739974800000001</v>
      </c>
      <c r="I78" s="6">
        <f>E78*F78*G78*H78</f>
        <v>9.667335447000001</v>
      </c>
      <c r="J78" s="6">
        <f>I78*'Коэф. дефлятор'!$K$6</f>
        <v>10.112032877562001</v>
      </c>
      <c r="K78" s="6">
        <f>J78*'Коэф. дефлятор'!$L$6</f>
        <v>10.577186389929853</v>
      </c>
      <c r="L78" s="6">
        <f>K78*'Коэф. дефлятор'!$M$6</f>
        <v>11.063736963866626</v>
      </c>
    </row>
    <row r="79" spans="2:12" x14ac:dyDescent="0.3">
      <c r="B79" s="36" t="s">
        <v>50</v>
      </c>
      <c r="C79" s="37"/>
      <c r="D79" s="37"/>
      <c r="E79" s="37"/>
      <c r="F79" s="37"/>
      <c r="G79" s="37"/>
      <c r="H79" s="38"/>
      <c r="I79" s="6">
        <f>SUM(I73:I78)</f>
        <v>28.802331921585598</v>
      </c>
      <c r="J79" s="6">
        <f t="shared" ref="J79:L79" si="20">SUM(J73:J78)</f>
        <v>30.127239189978539</v>
      </c>
      <c r="K79" s="6">
        <f t="shared" si="20"/>
        <v>31.513092192717554</v>
      </c>
      <c r="L79" s="6">
        <f t="shared" si="20"/>
        <v>32.962694433582563</v>
      </c>
    </row>
  </sheetData>
  <mergeCells count="9">
    <mergeCell ref="B3:I3"/>
    <mergeCell ref="B13:H13"/>
    <mergeCell ref="B79:H79"/>
    <mergeCell ref="B70:L70"/>
    <mergeCell ref="B57:H57"/>
    <mergeCell ref="B24:H24"/>
    <mergeCell ref="B35:H35"/>
    <mergeCell ref="B46:H46"/>
    <mergeCell ref="B68:H68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24</vt:i4>
      </vt:variant>
    </vt:vector>
  </HeadingPairs>
  <TitlesOfParts>
    <vt:vector size="24" baseType="lpstr">
      <vt:lpstr>ПУ 0,23-0,4 кВ 2025-2029</vt:lpstr>
      <vt:lpstr>Высоковольтный ПУ 20-10</vt:lpstr>
      <vt:lpstr>Высоковольтный ПУ РП</vt:lpstr>
      <vt:lpstr>Реконструкция РТРС РУ-6 кВ</vt:lpstr>
      <vt:lpstr>Реконструкция ТП-12</vt:lpstr>
      <vt:lpstr>Реконструкция ТП-10</vt:lpstr>
      <vt:lpstr>Реконструкция ТП-17</vt:lpstr>
      <vt:lpstr>Реконструкция ТП-22</vt:lpstr>
      <vt:lpstr>ВЛ-0,4 кВ </vt:lpstr>
      <vt:lpstr>КЛ-0,4 кВ </vt:lpstr>
      <vt:lpstr>КЛ-0,4 кВ  (2026)</vt:lpstr>
      <vt:lpstr>КЛ-0,4 кВ  (2027)</vt:lpstr>
      <vt:lpstr>КЛ-0,4 кВ  (2028)</vt:lpstr>
      <vt:lpstr>КЛ-0,4 кВ  (2029)</vt:lpstr>
      <vt:lpstr>КЛ-0,4 кВ (вынос сетей)</vt:lpstr>
      <vt:lpstr>КЛ-0,4 кВ (вынос сетей РТРС)</vt:lpstr>
      <vt:lpstr>КЛ-6 кВ (2026)</vt:lpstr>
      <vt:lpstr>КЛ-6 кВ  (2029)</vt:lpstr>
      <vt:lpstr>КЛ-6 кВ  (2028)</vt:lpstr>
      <vt:lpstr>КЛ-6 кВ  (202-)</vt:lpstr>
      <vt:lpstr>КЛ-6 кВ  (Вынос сетей)</vt:lpstr>
      <vt:lpstr>КЛ-6 кВ  (Вынос сетей РТРС)</vt:lpstr>
      <vt:lpstr>Трансформаторы</vt:lpstr>
      <vt:lpstr>Коэф. дефлятор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41</cp:lastModifiedBy>
  <cp:lastPrinted>2023-11-23T21:57:32Z</cp:lastPrinted>
  <dcterms:created xsi:type="dcterms:W3CDTF">2015-06-05T18:19:34Z</dcterms:created>
  <dcterms:modified xsi:type="dcterms:W3CDTF">2024-01-31T09:29:06Z</dcterms:modified>
</cp:coreProperties>
</file>