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Рабочий стол\Лимиты. плановые 2024-2026\Приказ 2023-2024\Расчеты 2024\"/>
    </mc:Choice>
  </mc:AlternateContent>
  <bookViews>
    <workbookView xWindow="0" yWindow="0" windowWidth="16380" windowHeight="8190" tabRatio="500" activeTab="6"/>
  </bookViews>
  <sheets>
    <sheet name="электро" sheetId="1" r:id="rId1"/>
    <sheet name="тепло" sheetId="2" r:id="rId2"/>
    <sheet name="ЦГВС" sheetId="3" r:id="rId3"/>
    <sheet name="водоразбор" sheetId="4" r:id="rId4"/>
    <sheet name="ХВС" sheetId="5" r:id="rId5"/>
    <sheet name=" водоотведение" sheetId="6" r:id="rId6"/>
    <sheet name="ТКО" sheetId="7" r:id="rId7"/>
  </sheets>
  <definedNames>
    <definedName name="_xlnm._FilterDatabase" localSheetId="5" hidden="1">' водоотведение'!$A$11:$L$62</definedName>
    <definedName name="_xlnm._FilterDatabase" localSheetId="3" hidden="1">водоразбор!$A$9:$U$33</definedName>
    <definedName name="_xlnm._FilterDatabase" localSheetId="1" hidden="1">тепло!$A$8:$L$64</definedName>
    <definedName name="_xlnm._FilterDatabase" localSheetId="6" hidden="1">ТКО!$A$9:$L$58</definedName>
    <definedName name="_xlnm._FilterDatabase" localSheetId="4" hidden="1">ХВС!$A$11:$L$73</definedName>
    <definedName name="_xlnm._FilterDatabase" localSheetId="2" hidden="1">ЦГВС!$A$9:$S$29</definedName>
    <definedName name="_xlnm._FilterDatabase" localSheetId="0" hidden="1">электро!$A$8:$L$80</definedName>
    <definedName name="_xlnm.Print_Area" localSheetId="5">' водоотведение'!$A$1:$L$67</definedName>
    <definedName name="_xlnm.Print_Area" localSheetId="3">водоразбор!$A$1:$U$35</definedName>
    <definedName name="_xlnm.Print_Area" localSheetId="1">тепло!$A$1:$L$69</definedName>
    <definedName name="_xlnm.Print_Area" localSheetId="6">ТКО!$A$1:$L$62</definedName>
    <definedName name="_xlnm.Print_Area" localSheetId="4">ХВС!$A$1:$L$81</definedName>
    <definedName name="_xlnm.Print_Area" localSheetId="2">ЦГВС!$A$1:$S$32</definedName>
    <definedName name="_xlnm.Print_Area" localSheetId="0">электро!$A$1:$L$83</definedName>
  </definedNames>
  <calcPr calcId="162913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U32" i="4" l="1"/>
  <c r="H57" i="7" l="1"/>
  <c r="F57" i="7"/>
  <c r="G57" i="7" s="1"/>
  <c r="G56" i="7" s="1"/>
  <c r="K56" i="7"/>
  <c r="F56" i="7"/>
  <c r="H55" i="7"/>
  <c r="F55" i="7"/>
  <c r="G55" i="7" s="1"/>
  <c r="G54" i="7" s="1"/>
  <c r="K54" i="7"/>
  <c r="F54" i="7"/>
  <c r="H53" i="7"/>
  <c r="F53" i="7"/>
  <c r="G53" i="7" s="1"/>
  <c r="H52" i="7"/>
  <c r="F52" i="7"/>
  <c r="G52" i="7" s="1"/>
  <c r="H51" i="7"/>
  <c r="F51" i="7"/>
  <c r="G51" i="7" s="1"/>
  <c r="H50" i="7"/>
  <c r="F50" i="7"/>
  <c r="G50" i="7" s="1"/>
  <c r="G49" i="7" s="1"/>
  <c r="K49" i="7"/>
  <c r="F49" i="7"/>
  <c r="H48" i="7"/>
  <c r="F48" i="7"/>
  <c r="G48" i="7" s="1"/>
  <c r="H47" i="7"/>
  <c r="F47" i="7"/>
  <c r="G47" i="7" s="1"/>
  <c r="H46" i="7"/>
  <c r="F46" i="7"/>
  <c r="G46" i="7" s="1"/>
  <c r="H45" i="7"/>
  <c r="F45" i="7"/>
  <c r="G45" i="7" s="1"/>
  <c r="H44" i="7"/>
  <c r="F44" i="7"/>
  <c r="G44" i="7" s="1"/>
  <c r="H43" i="7"/>
  <c r="G43" i="7"/>
  <c r="F43" i="7"/>
  <c r="I43" i="7" s="1"/>
  <c r="H42" i="7"/>
  <c r="G42" i="7"/>
  <c r="F42" i="7"/>
  <c r="I42" i="7" s="1"/>
  <c r="J42" i="7" s="1"/>
  <c r="L42" i="7" s="1"/>
  <c r="H41" i="7"/>
  <c r="G41" i="7"/>
  <c r="F41" i="7"/>
  <c r="I41" i="7" s="1"/>
  <c r="H40" i="7"/>
  <c r="G40" i="7"/>
  <c r="F40" i="7"/>
  <c r="I40" i="7" s="1"/>
  <c r="K39" i="7"/>
  <c r="F39" i="7"/>
  <c r="H38" i="7"/>
  <c r="J38" i="7" s="1"/>
  <c r="L38" i="7" s="1"/>
  <c r="G38" i="7"/>
  <c r="F38" i="7"/>
  <c r="I38" i="7" s="1"/>
  <c r="H37" i="7"/>
  <c r="J37" i="7" s="1"/>
  <c r="G37" i="7"/>
  <c r="F37" i="7"/>
  <c r="I37" i="7" s="1"/>
  <c r="I36" i="7" s="1"/>
  <c r="K36" i="7"/>
  <c r="F36" i="7"/>
  <c r="H35" i="7"/>
  <c r="G35" i="7"/>
  <c r="F35" i="7"/>
  <c r="I35" i="7" s="1"/>
  <c r="H34" i="7"/>
  <c r="J34" i="7" s="1"/>
  <c r="G34" i="7"/>
  <c r="L34" i="7" s="1"/>
  <c r="F34" i="7"/>
  <c r="I34" i="7" s="1"/>
  <c r="H33" i="7"/>
  <c r="F33" i="7"/>
  <c r="I33" i="7" s="1"/>
  <c r="H32" i="7"/>
  <c r="F32" i="7"/>
  <c r="H31" i="7"/>
  <c r="J31" i="7" s="1"/>
  <c r="G31" i="7"/>
  <c r="F31" i="7"/>
  <c r="I31" i="7" s="1"/>
  <c r="H30" i="7"/>
  <c r="J30" i="7" s="1"/>
  <c r="G30" i="7"/>
  <c r="F30" i="7"/>
  <c r="I30" i="7" s="1"/>
  <c r="H29" i="7"/>
  <c r="F29" i="7"/>
  <c r="L28" i="7"/>
  <c r="H28" i="7"/>
  <c r="J28" i="7" s="1"/>
  <c r="G28" i="7"/>
  <c r="F28" i="7"/>
  <c r="I28" i="7" s="1"/>
  <c r="H27" i="7"/>
  <c r="G27" i="7"/>
  <c r="F27" i="7"/>
  <c r="I27" i="7" s="1"/>
  <c r="H26" i="7"/>
  <c r="F26" i="7"/>
  <c r="H25" i="7"/>
  <c r="J25" i="7" s="1"/>
  <c r="G25" i="7"/>
  <c r="L25" i="7" s="1"/>
  <c r="F25" i="7"/>
  <c r="I25" i="7" s="1"/>
  <c r="H24" i="7"/>
  <c r="F24" i="7"/>
  <c r="I24" i="7" s="1"/>
  <c r="H23" i="7"/>
  <c r="F23" i="7"/>
  <c r="H22" i="7"/>
  <c r="J22" i="7" s="1"/>
  <c r="G22" i="7"/>
  <c r="F22" i="7"/>
  <c r="I22" i="7" s="1"/>
  <c r="H21" i="7"/>
  <c r="J21" i="7" s="1"/>
  <c r="G21" i="7"/>
  <c r="F21" i="7"/>
  <c r="I21" i="7" s="1"/>
  <c r="K20" i="7"/>
  <c r="F20" i="7"/>
  <c r="H19" i="7"/>
  <c r="J19" i="7" s="1"/>
  <c r="F19" i="7"/>
  <c r="I19" i="7" s="1"/>
  <c r="H18" i="7"/>
  <c r="J18" i="7" s="1"/>
  <c r="G18" i="7"/>
  <c r="F18" i="7"/>
  <c r="I18" i="7" s="1"/>
  <c r="H17" i="7"/>
  <c r="F17" i="7"/>
  <c r="I17" i="7" s="1"/>
  <c r="H16" i="7"/>
  <c r="J16" i="7" s="1"/>
  <c r="F16" i="7"/>
  <c r="I16" i="7" s="1"/>
  <c r="H15" i="7"/>
  <c r="F15" i="7"/>
  <c r="H14" i="7"/>
  <c r="G14" i="7"/>
  <c r="F14" i="7"/>
  <c r="I14" i="7" s="1"/>
  <c r="H13" i="7"/>
  <c r="J13" i="7" s="1"/>
  <c r="F13" i="7"/>
  <c r="I13" i="7" s="1"/>
  <c r="L12" i="7"/>
  <c r="H12" i="7"/>
  <c r="J12" i="7" s="1"/>
  <c r="G12" i="7"/>
  <c r="F12" i="7"/>
  <c r="I12" i="7" s="1"/>
  <c r="H11" i="7"/>
  <c r="F11" i="7"/>
  <c r="K10" i="7"/>
  <c r="K58" i="7" s="1"/>
  <c r="H61" i="6"/>
  <c r="F61" i="6"/>
  <c r="I61" i="6" s="1"/>
  <c r="I60" i="6" s="1"/>
  <c r="K60" i="6"/>
  <c r="H59" i="6"/>
  <c r="F59" i="6"/>
  <c r="I59" i="6" s="1"/>
  <c r="I58" i="6" s="1"/>
  <c r="K58" i="6"/>
  <c r="H57" i="6"/>
  <c r="F57" i="6"/>
  <c r="H56" i="6"/>
  <c r="F56" i="6"/>
  <c r="H55" i="6"/>
  <c r="F55" i="6"/>
  <c r="I55" i="6" s="1"/>
  <c r="H54" i="6"/>
  <c r="F54" i="6"/>
  <c r="I54" i="6" s="1"/>
  <c r="H53" i="6"/>
  <c r="F53" i="6"/>
  <c r="H52" i="6"/>
  <c r="F52" i="6"/>
  <c r="I52" i="6" s="1"/>
  <c r="K51" i="6"/>
  <c r="H50" i="6"/>
  <c r="F50" i="6"/>
  <c r="H49" i="6"/>
  <c r="F49" i="6"/>
  <c r="I49" i="6" s="1"/>
  <c r="K48" i="6"/>
  <c r="H47" i="6"/>
  <c r="F47" i="6"/>
  <c r="H46" i="6"/>
  <c r="F46" i="6"/>
  <c r="G46" i="6" s="1"/>
  <c r="H45" i="6"/>
  <c r="F45" i="6"/>
  <c r="G45" i="6" s="1"/>
  <c r="H44" i="6"/>
  <c r="F44" i="6"/>
  <c r="H43" i="6"/>
  <c r="F43" i="6"/>
  <c r="I43" i="6" s="1"/>
  <c r="H42" i="6"/>
  <c r="F42" i="6"/>
  <c r="I42" i="6" s="1"/>
  <c r="H41" i="6"/>
  <c r="F41" i="6"/>
  <c r="H40" i="6"/>
  <c r="F40" i="6"/>
  <c r="G40" i="6" s="1"/>
  <c r="H39" i="6"/>
  <c r="F39" i="6"/>
  <c r="G39" i="6" s="1"/>
  <c r="H38" i="6"/>
  <c r="F38" i="6"/>
  <c r="H37" i="6"/>
  <c r="F37" i="6"/>
  <c r="I37" i="6" s="1"/>
  <c r="H36" i="6"/>
  <c r="F36" i="6"/>
  <c r="I36" i="6" s="1"/>
  <c r="H35" i="6"/>
  <c r="F35" i="6"/>
  <c r="H34" i="6"/>
  <c r="J34" i="6" s="1"/>
  <c r="F34" i="6"/>
  <c r="I34" i="6" s="1"/>
  <c r="H33" i="6"/>
  <c r="F33" i="6"/>
  <c r="I33" i="6" s="1"/>
  <c r="H32" i="6"/>
  <c r="F32" i="6"/>
  <c r="I32" i="6" s="1"/>
  <c r="H31" i="6"/>
  <c r="F31" i="6"/>
  <c r="I31" i="6" s="1"/>
  <c r="H30" i="6"/>
  <c r="F30" i="6"/>
  <c r="I30" i="6" s="1"/>
  <c r="H29" i="6"/>
  <c r="F29" i="6"/>
  <c r="H28" i="6"/>
  <c r="J28" i="6" s="1"/>
  <c r="F28" i="6"/>
  <c r="I28" i="6" s="1"/>
  <c r="H27" i="6"/>
  <c r="F27" i="6"/>
  <c r="I27" i="6" s="1"/>
  <c r="H26" i="6"/>
  <c r="F26" i="6"/>
  <c r="I26" i="6" s="1"/>
  <c r="H25" i="6"/>
  <c r="F25" i="6"/>
  <c r="I25" i="6" s="1"/>
  <c r="K24" i="6"/>
  <c r="H23" i="6"/>
  <c r="F23" i="6"/>
  <c r="I23" i="6" s="1"/>
  <c r="J23" i="6" s="1"/>
  <c r="H22" i="6"/>
  <c r="F22" i="6"/>
  <c r="I22" i="6" s="1"/>
  <c r="H21" i="6"/>
  <c r="F21" i="6"/>
  <c r="I21" i="6" s="1"/>
  <c r="H20" i="6"/>
  <c r="F20" i="6"/>
  <c r="I20" i="6" s="1"/>
  <c r="H19" i="6"/>
  <c r="F19" i="6"/>
  <c r="I19" i="6" s="1"/>
  <c r="H18" i="6"/>
  <c r="F18" i="6"/>
  <c r="H17" i="6"/>
  <c r="J17" i="6" s="1"/>
  <c r="F17" i="6"/>
  <c r="I17" i="6" s="1"/>
  <c r="H16" i="6"/>
  <c r="F16" i="6"/>
  <c r="I16" i="6" s="1"/>
  <c r="H15" i="6"/>
  <c r="J15" i="6" s="1"/>
  <c r="F15" i="6"/>
  <c r="I15" i="6" s="1"/>
  <c r="H14" i="6"/>
  <c r="F14" i="6"/>
  <c r="I14" i="6" s="1"/>
  <c r="J14" i="6" s="1"/>
  <c r="H13" i="6"/>
  <c r="F13" i="6"/>
  <c r="G13" i="6" s="1"/>
  <c r="K12" i="6"/>
  <c r="H72" i="5"/>
  <c r="F72" i="5"/>
  <c r="K71" i="5"/>
  <c r="L70" i="5"/>
  <c r="L69" i="5" s="1"/>
  <c r="J70" i="5"/>
  <c r="J69" i="5" s="1"/>
  <c r="H70" i="5"/>
  <c r="G70" i="5"/>
  <c r="F70" i="5"/>
  <c r="I70" i="5" s="1"/>
  <c r="I69" i="5" s="1"/>
  <c r="K69" i="5"/>
  <c r="G69" i="5"/>
  <c r="H68" i="5"/>
  <c r="G68" i="5"/>
  <c r="L68" i="5" s="1"/>
  <c r="F68" i="5"/>
  <c r="I68" i="5" s="1"/>
  <c r="J68" i="5" s="1"/>
  <c r="H67" i="5"/>
  <c r="F67" i="5"/>
  <c r="H66" i="5"/>
  <c r="F66" i="5"/>
  <c r="K65" i="5"/>
  <c r="J64" i="5"/>
  <c r="H64" i="5"/>
  <c r="G64" i="5"/>
  <c r="F64" i="5"/>
  <c r="I64" i="5" s="1"/>
  <c r="H63" i="5"/>
  <c r="G63" i="5"/>
  <c r="F63" i="5"/>
  <c r="I63" i="5" s="1"/>
  <c r="J63" i="5" s="1"/>
  <c r="L63" i="5" s="1"/>
  <c r="H62" i="5"/>
  <c r="F62" i="5"/>
  <c r="H61" i="5"/>
  <c r="F61" i="5"/>
  <c r="L60" i="5"/>
  <c r="J60" i="5"/>
  <c r="H60" i="5"/>
  <c r="G60" i="5"/>
  <c r="F60" i="5"/>
  <c r="I60" i="5" s="1"/>
  <c r="H59" i="5"/>
  <c r="F59" i="5"/>
  <c r="J58" i="5"/>
  <c r="H58" i="5"/>
  <c r="G58" i="5"/>
  <c r="L58" i="5" s="1"/>
  <c r="F58" i="5"/>
  <c r="I58" i="5" s="1"/>
  <c r="H57" i="5"/>
  <c r="G57" i="5"/>
  <c r="F57" i="5"/>
  <c r="I57" i="5" s="1"/>
  <c r="K56" i="5"/>
  <c r="F56" i="5"/>
  <c r="J55" i="5"/>
  <c r="L55" i="5" s="1"/>
  <c r="H55" i="5"/>
  <c r="G55" i="5"/>
  <c r="F55" i="5"/>
  <c r="I55" i="5" s="1"/>
  <c r="H54" i="5"/>
  <c r="F54" i="5"/>
  <c r="K53" i="5"/>
  <c r="H52" i="5"/>
  <c r="J52" i="5" s="1"/>
  <c r="L52" i="5" s="1"/>
  <c r="G52" i="5"/>
  <c r="F52" i="5"/>
  <c r="I52" i="5" s="1"/>
  <c r="H51" i="5"/>
  <c r="F51" i="5"/>
  <c r="H50" i="5"/>
  <c r="F50" i="5"/>
  <c r="L49" i="5"/>
  <c r="J49" i="5"/>
  <c r="H49" i="5"/>
  <c r="G49" i="5"/>
  <c r="F49" i="5"/>
  <c r="I49" i="5" s="1"/>
  <c r="H48" i="5"/>
  <c r="F48" i="5"/>
  <c r="J47" i="5"/>
  <c r="H47" i="5"/>
  <c r="G47" i="5"/>
  <c r="F47" i="5"/>
  <c r="I47" i="5" s="1"/>
  <c r="H46" i="5"/>
  <c r="J46" i="5" s="1"/>
  <c r="L46" i="5" s="1"/>
  <c r="G46" i="5"/>
  <c r="F46" i="5"/>
  <c r="I46" i="5" s="1"/>
  <c r="H45" i="5"/>
  <c r="F45" i="5"/>
  <c r="H44" i="5"/>
  <c r="F44" i="5"/>
  <c r="L43" i="5"/>
  <c r="J43" i="5"/>
  <c r="H43" i="5"/>
  <c r="G43" i="5"/>
  <c r="F43" i="5"/>
  <c r="I43" i="5" s="1"/>
  <c r="H42" i="5"/>
  <c r="F42" i="5"/>
  <c r="J41" i="5"/>
  <c r="H41" i="5"/>
  <c r="G41" i="5"/>
  <c r="F41" i="5"/>
  <c r="I41" i="5" s="1"/>
  <c r="H40" i="5"/>
  <c r="J40" i="5" s="1"/>
  <c r="L40" i="5" s="1"/>
  <c r="G40" i="5"/>
  <c r="F40" i="5"/>
  <c r="I40" i="5" s="1"/>
  <c r="H39" i="5"/>
  <c r="F39" i="5"/>
  <c r="H38" i="5"/>
  <c r="F38" i="5"/>
  <c r="L37" i="5"/>
  <c r="J37" i="5"/>
  <c r="H37" i="5"/>
  <c r="G37" i="5"/>
  <c r="F37" i="5"/>
  <c r="I37" i="5" s="1"/>
  <c r="H36" i="5"/>
  <c r="F36" i="5"/>
  <c r="J35" i="5"/>
  <c r="H35" i="5"/>
  <c r="G35" i="5"/>
  <c r="L35" i="5" s="1"/>
  <c r="F35" i="5"/>
  <c r="I35" i="5" s="1"/>
  <c r="H34" i="5"/>
  <c r="J34" i="5" s="1"/>
  <c r="G34" i="5"/>
  <c r="F34" i="5"/>
  <c r="I34" i="5" s="1"/>
  <c r="H33" i="5"/>
  <c r="F33" i="5"/>
  <c r="H32" i="5"/>
  <c r="F32" i="5"/>
  <c r="L31" i="5"/>
  <c r="J31" i="5"/>
  <c r="H31" i="5"/>
  <c r="G31" i="5"/>
  <c r="F31" i="5"/>
  <c r="I31" i="5" s="1"/>
  <c r="H30" i="5"/>
  <c r="F30" i="5"/>
  <c r="J29" i="5"/>
  <c r="H29" i="5"/>
  <c r="G29" i="5"/>
  <c r="L29" i="5" s="1"/>
  <c r="F29" i="5"/>
  <c r="I29" i="5" s="1"/>
  <c r="H28" i="5"/>
  <c r="J28" i="5" s="1"/>
  <c r="G28" i="5"/>
  <c r="F28" i="5"/>
  <c r="I28" i="5" s="1"/>
  <c r="H27" i="5"/>
  <c r="F27" i="5"/>
  <c r="H26" i="5"/>
  <c r="F26" i="5"/>
  <c r="L25" i="5"/>
  <c r="J25" i="5"/>
  <c r="H25" i="5"/>
  <c r="G25" i="5"/>
  <c r="F25" i="5"/>
  <c r="I25" i="5" s="1"/>
  <c r="K24" i="5"/>
  <c r="J23" i="5"/>
  <c r="H23" i="5"/>
  <c r="G23" i="5"/>
  <c r="F23" i="5"/>
  <c r="I23" i="5" s="1"/>
  <c r="H22" i="5"/>
  <c r="J22" i="5" s="1"/>
  <c r="L22" i="5" s="1"/>
  <c r="G22" i="5"/>
  <c r="F22" i="5"/>
  <c r="I22" i="5" s="1"/>
  <c r="H21" i="5"/>
  <c r="F21" i="5"/>
  <c r="H20" i="5"/>
  <c r="F20" i="5"/>
  <c r="L19" i="5"/>
  <c r="J19" i="5"/>
  <c r="H19" i="5"/>
  <c r="G19" i="5"/>
  <c r="F19" i="5"/>
  <c r="I19" i="5" s="1"/>
  <c r="H18" i="5"/>
  <c r="F18" i="5"/>
  <c r="J17" i="5"/>
  <c r="H17" i="5"/>
  <c r="G17" i="5"/>
  <c r="L17" i="5" s="1"/>
  <c r="F17" i="5"/>
  <c r="I17" i="5" s="1"/>
  <c r="H16" i="5"/>
  <c r="G16" i="5"/>
  <c r="F16" i="5"/>
  <c r="I16" i="5" s="1"/>
  <c r="H15" i="5"/>
  <c r="F15" i="5"/>
  <c r="H14" i="5"/>
  <c r="F14" i="5"/>
  <c r="J13" i="5"/>
  <c r="H13" i="5"/>
  <c r="G13" i="5"/>
  <c r="L13" i="5" s="1"/>
  <c r="F13" i="5"/>
  <c r="I13" i="5" s="1"/>
  <c r="K12" i="5"/>
  <c r="P32" i="4"/>
  <c r="O32" i="4"/>
  <c r="Q32" i="4" s="1"/>
  <c r="Q31" i="4" s="1"/>
  <c r="L32" i="4"/>
  <c r="J32" i="4"/>
  <c r="J31" i="4" s="1"/>
  <c r="I32" i="4"/>
  <c r="I31" i="4" s="1"/>
  <c r="G32" i="4"/>
  <c r="F32" i="4"/>
  <c r="F31" i="4" s="1"/>
  <c r="T31" i="4"/>
  <c r="S31" i="4"/>
  <c r="P31" i="4"/>
  <c r="O30" i="4"/>
  <c r="M30" i="4"/>
  <c r="M29" i="4" s="1"/>
  <c r="L30" i="4"/>
  <c r="J30" i="4"/>
  <c r="J29" i="4" s="1"/>
  <c r="I30" i="4"/>
  <c r="I29" i="4" s="1"/>
  <c r="F30" i="4"/>
  <c r="T29" i="4"/>
  <c r="S29" i="4"/>
  <c r="O28" i="4"/>
  <c r="L28" i="4"/>
  <c r="I28" i="4"/>
  <c r="F28" i="4"/>
  <c r="T27" i="4"/>
  <c r="S27" i="4"/>
  <c r="F27" i="4"/>
  <c r="Q26" i="4"/>
  <c r="O26" i="4"/>
  <c r="L26" i="4"/>
  <c r="J26" i="4"/>
  <c r="I26" i="4"/>
  <c r="P26" i="4" s="1"/>
  <c r="F26" i="4"/>
  <c r="F17" i="4" s="1"/>
  <c r="O25" i="4"/>
  <c r="L25" i="4"/>
  <c r="N25" i="4" s="1"/>
  <c r="I25" i="4"/>
  <c r="G25" i="4"/>
  <c r="F25" i="4"/>
  <c r="M25" i="4" s="1"/>
  <c r="O24" i="4"/>
  <c r="Q24" i="4" s="1"/>
  <c r="L24" i="4"/>
  <c r="J24" i="4"/>
  <c r="I24" i="4"/>
  <c r="P24" i="4" s="1"/>
  <c r="F24" i="4"/>
  <c r="Q23" i="4"/>
  <c r="P23" i="4"/>
  <c r="O23" i="4"/>
  <c r="N23" i="4"/>
  <c r="R23" i="4" s="1"/>
  <c r="L23" i="4"/>
  <c r="J23" i="4"/>
  <c r="I23" i="4"/>
  <c r="G23" i="4"/>
  <c r="K23" i="4" s="1"/>
  <c r="F23" i="4"/>
  <c r="M23" i="4" s="1"/>
  <c r="O22" i="4"/>
  <c r="L22" i="4"/>
  <c r="N22" i="4" s="1"/>
  <c r="I22" i="4"/>
  <c r="G22" i="4"/>
  <c r="F22" i="4"/>
  <c r="M22" i="4" s="1"/>
  <c r="O21" i="4"/>
  <c r="L21" i="4"/>
  <c r="I21" i="4"/>
  <c r="J21" i="4" s="1"/>
  <c r="F21" i="4"/>
  <c r="O20" i="4"/>
  <c r="N20" i="4"/>
  <c r="L20" i="4"/>
  <c r="J20" i="4"/>
  <c r="I20" i="4"/>
  <c r="P20" i="4" s="1"/>
  <c r="G20" i="4"/>
  <c r="F20" i="4"/>
  <c r="M20" i="4" s="1"/>
  <c r="P19" i="4"/>
  <c r="O19" i="4"/>
  <c r="Q19" i="4" s="1"/>
  <c r="L19" i="4"/>
  <c r="N19" i="4" s="1"/>
  <c r="R19" i="4" s="1"/>
  <c r="K19" i="4"/>
  <c r="I19" i="4"/>
  <c r="J19" i="4" s="1"/>
  <c r="G19" i="4"/>
  <c r="F19" i="4"/>
  <c r="M19" i="4" s="1"/>
  <c r="P18" i="4"/>
  <c r="O18" i="4"/>
  <c r="L18" i="4"/>
  <c r="I18" i="4"/>
  <c r="F18" i="4"/>
  <c r="G18" i="4" s="1"/>
  <c r="T17" i="4"/>
  <c r="S17" i="4"/>
  <c r="O16" i="4"/>
  <c r="M16" i="4"/>
  <c r="L16" i="4"/>
  <c r="N16" i="4" s="1"/>
  <c r="I16" i="4"/>
  <c r="G16" i="4"/>
  <c r="F16" i="4"/>
  <c r="O15" i="4"/>
  <c r="L15" i="4"/>
  <c r="N15" i="4" s="1"/>
  <c r="J15" i="4"/>
  <c r="I15" i="4"/>
  <c r="P15" i="4" s="1"/>
  <c r="F15" i="4"/>
  <c r="M15" i="4" s="1"/>
  <c r="Q14" i="4"/>
  <c r="P14" i="4"/>
  <c r="O14" i="4"/>
  <c r="L14" i="4"/>
  <c r="K14" i="4"/>
  <c r="J14" i="4"/>
  <c r="I14" i="4"/>
  <c r="G14" i="4"/>
  <c r="F14" i="4"/>
  <c r="M14" i="4" s="1"/>
  <c r="N14" i="4" s="1"/>
  <c r="R14" i="4" s="1"/>
  <c r="P13" i="4"/>
  <c r="O13" i="4"/>
  <c r="Q13" i="4" s="1"/>
  <c r="L13" i="4"/>
  <c r="I13" i="4"/>
  <c r="J13" i="4" s="1"/>
  <c r="G13" i="4"/>
  <c r="K13" i="4" s="1"/>
  <c r="F13" i="4"/>
  <c r="M13" i="4" s="1"/>
  <c r="N13" i="4" s="1"/>
  <c r="R13" i="4" s="1"/>
  <c r="O12" i="4"/>
  <c r="M12" i="4"/>
  <c r="L12" i="4"/>
  <c r="N12" i="4" s="1"/>
  <c r="I12" i="4"/>
  <c r="F12" i="4"/>
  <c r="G12" i="4" s="1"/>
  <c r="P11" i="4"/>
  <c r="Q11" i="4" s="1"/>
  <c r="O11" i="4"/>
  <c r="L11" i="4"/>
  <c r="J11" i="4"/>
  <c r="I11" i="4"/>
  <c r="F11" i="4"/>
  <c r="M11" i="4" s="1"/>
  <c r="M10" i="4" s="1"/>
  <c r="T10" i="4"/>
  <c r="S10" i="4"/>
  <c r="L28" i="3"/>
  <c r="I28" i="3"/>
  <c r="O28" i="3" s="1"/>
  <c r="H28" i="3"/>
  <c r="L27" i="3"/>
  <c r="K27" i="3"/>
  <c r="I27" i="3"/>
  <c r="O27" i="3" s="1"/>
  <c r="H27" i="3"/>
  <c r="L26" i="3"/>
  <c r="K26" i="3"/>
  <c r="I26" i="3"/>
  <c r="O26" i="3" s="1"/>
  <c r="H26" i="3"/>
  <c r="N26" i="3" s="1"/>
  <c r="N25" i="3"/>
  <c r="L25" i="3"/>
  <c r="K25" i="3"/>
  <c r="I25" i="3"/>
  <c r="I24" i="3" s="1"/>
  <c r="H25" i="3"/>
  <c r="R24" i="3"/>
  <c r="Q24" i="3"/>
  <c r="L23" i="3"/>
  <c r="K23" i="3"/>
  <c r="I23" i="3"/>
  <c r="O23" i="3" s="1"/>
  <c r="O22" i="3" s="1"/>
  <c r="H23" i="3"/>
  <c r="R22" i="3"/>
  <c r="Q22" i="3"/>
  <c r="I22" i="3"/>
  <c r="L21" i="3"/>
  <c r="K21" i="3"/>
  <c r="I21" i="3"/>
  <c r="O21" i="3" s="1"/>
  <c r="H21" i="3"/>
  <c r="J21" i="3" s="1"/>
  <c r="L20" i="3"/>
  <c r="K20" i="3"/>
  <c r="I20" i="3"/>
  <c r="O20" i="3" s="1"/>
  <c r="H20" i="3"/>
  <c r="L19" i="3"/>
  <c r="K19" i="3"/>
  <c r="I19" i="3"/>
  <c r="O19" i="3" s="1"/>
  <c r="H19" i="3"/>
  <c r="L18" i="3"/>
  <c r="K18" i="3"/>
  <c r="I18" i="3"/>
  <c r="O18" i="3" s="1"/>
  <c r="H18" i="3"/>
  <c r="N18" i="3" s="1"/>
  <c r="L17" i="3"/>
  <c r="K17" i="3"/>
  <c r="I17" i="3"/>
  <c r="O17" i="3" s="1"/>
  <c r="H17" i="3"/>
  <c r="L16" i="3"/>
  <c r="K16" i="3"/>
  <c r="I16" i="3"/>
  <c r="O16" i="3" s="1"/>
  <c r="H16" i="3"/>
  <c r="N16" i="3" s="1"/>
  <c r="R15" i="3"/>
  <c r="Q15" i="3"/>
  <c r="L14" i="3"/>
  <c r="K14" i="3"/>
  <c r="I14" i="3"/>
  <c r="O14" i="3" s="1"/>
  <c r="H14" i="3"/>
  <c r="N14" i="3" s="1"/>
  <c r="L13" i="3"/>
  <c r="K13" i="3"/>
  <c r="I13" i="3"/>
  <c r="O13" i="3" s="1"/>
  <c r="H13" i="3"/>
  <c r="N13" i="3" s="1"/>
  <c r="L12" i="3"/>
  <c r="K12" i="3"/>
  <c r="I12" i="3"/>
  <c r="O12" i="3" s="1"/>
  <c r="H12" i="3"/>
  <c r="N12" i="3" s="1"/>
  <c r="L11" i="3"/>
  <c r="K11" i="3"/>
  <c r="I11" i="3"/>
  <c r="O11" i="3" s="1"/>
  <c r="H11" i="3"/>
  <c r="N11" i="3" s="1"/>
  <c r="R10" i="3"/>
  <c r="Q10" i="3"/>
  <c r="I63" i="2"/>
  <c r="I62" i="2" s="1"/>
  <c r="H63" i="2"/>
  <c r="J63" i="2" s="1"/>
  <c r="G63" i="2"/>
  <c r="F63" i="2"/>
  <c r="K62" i="2"/>
  <c r="G62" i="2"/>
  <c r="F62" i="2"/>
  <c r="I61" i="2"/>
  <c r="J61" i="2" s="1"/>
  <c r="J60" i="2" s="1"/>
  <c r="H61" i="2"/>
  <c r="G61" i="2"/>
  <c r="F61" i="2"/>
  <c r="K60" i="2"/>
  <c r="I60" i="2"/>
  <c r="F60" i="2"/>
  <c r="I59" i="2"/>
  <c r="H59" i="2"/>
  <c r="J59" i="2" s="1"/>
  <c r="J58" i="2" s="1"/>
  <c r="G59" i="2"/>
  <c r="G58" i="2" s="1"/>
  <c r="F59" i="2"/>
  <c r="K58" i="2"/>
  <c r="I58" i="2"/>
  <c r="F58" i="2"/>
  <c r="I57" i="2"/>
  <c r="J57" i="2" s="1"/>
  <c r="H57" i="2"/>
  <c r="G57" i="2"/>
  <c r="F57" i="2"/>
  <c r="I56" i="2"/>
  <c r="H56" i="2"/>
  <c r="J56" i="2" s="1"/>
  <c r="G56" i="2"/>
  <c r="F56" i="2"/>
  <c r="I55" i="2"/>
  <c r="J55" i="2" s="1"/>
  <c r="H55" i="2"/>
  <c r="G55" i="2"/>
  <c r="F55" i="2"/>
  <c r="I54" i="2"/>
  <c r="J54" i="2" s="1"/>
  <c r="H54" i="2"/>
  <c r="G54" i="2"/>
  <c r="F54" i="2"/>
  <c r="I53" i="2"/>
  <c r="H53" i="2"/>
  <c r="J53" i="2" s="1"/>
  <c r="G53" i="2"/>
  <c r="G52" i="2" s="1"/>
  <c r="F53" i="2"/>
  <c r="K52" i="2"/>
  <c r="F52" i="2"/>
  <c r="I51" i="2"/>
  <c r="J51" i="2" s="1"/>
  <c r="H51" i="2"/>
  <c r="F51" i="2"/>
  <c r="F49" i="2" s="1"/>
  <c r="I50" i="2"/>
  <c r="H50" i="2"/>
  <c r="J50" i="2" s="1"/>
  <c r="J49" i="2" s="1"/>
  <c r="G50" i="2"/>
  <c r="F50" i="2"/>
  <c r="K49" i="2"/>
  <c r="H48" i="2"/>
  <c r="F48" i="2"/>
  <c r="G48" i="2" s="1"/>
  <c r="H47" i="2"/>
  <c r="J47" i="2" s="1"/>
  <c r="G47" i="2"/>
  <c r="F47" i="2"/>
  <c r="I47" i="2" s="1"/>
  <c r="H46" i="2"/>
  <c r="F46" i="2"/>
  <c r="I46" i="2" s="1"/>
  <c r="J46" i="2" s="1"/>
  <c r="I45" i="2"/>
  <c r="J45" i="2" s="1"/>
  <c r="H45" i="2"/>
  <c r="F45" i="2"/>
  <c r="G45" i="2" s="1"/>
  <c r="L45" i="2" s="1"/>
  <c r="I44" i="2"/>
  <c r="H44" i="2"/>
  <c r="J44" i="2" s="1"/>
  <c r="G44" i="2"/>
  <c r="F44" i="2"/>
  <c r="I43" i="2"/>
  <c r="J43" i="2" s="1"/>
  <c r="H43" i="2"/>
  <c r="G43" i="2"/>
  <c r="F43" i="2"/>
  <c r="H42" i="2"/>
  <c r="F42" i="2"/>
  <c r="G42" i="2" s="1"/>
  <c r="H41" i="2"/>
  <c r="J41" i="2" s="1"/>
  <c r="L41" i="2" s="1"/>
  <c r="G41" i="2"/>
  <c r="F41" i="2"/>
  <c r="I41" i="2" s="1"/>
  <c r="H40" i="2"/>
  <c r="F40" i="2"/>
  <c r="I40" i="2" s="1"/>
  <c r="J40" i="2" s="1"/>
  <c r="I39" i="2"/>
  <c r="J39" i="2" s="1"/>
  <c r="H39" i="2"/>
  <c r="F39" i="2"/>
  <c r="G39" i="2" s="1"/>
  <c r="I38" i="2"/>
  <c r="H38" i="2"/>
  <c r="J38" i="2" s="1"/>
  <c r="L38" i="2" s="1"/>
  <c r="G38" i="2"/>
  <c r="F38" i="2"/>
  <c r="I37" i="2"/>
  <c r="J37" i="2" s="1"/>
  <c r="L37" i="2" s="1"/>
  <c r="H37" i="2"/>
  <c r="G37" i="2"/>
  <c r="F37" i="2"/>
  <c r="H36" i="2"/>
  <c r="F36" i="2"/>
  <c r="G36" i="2" s="1"/>
  <c r="H35" i="2"/>
  <c r="J35" i="2" s="1"/>
  <c r="L35" i="2" s="1"/>
  <c r="G35" i="2"/>
  <c r="F35" i="2"/>
  <c r="I35" i="2" s="1"/>
  <c r="H34" i="2"/>
  <c r="F34" i="2"/>
  <c r="I34" i="2" s="1"/>
  <c r="J34" i="2" s="1"/>
  <c r="I33" i="2"/>
  <c r="J33" i="2" s="1"/>
  <c r="H33" i="2"/>
  <c r="F33" i="2"/>
  <c r="G33" i="2" s="1"/>
  <c r="L33" i="2" s="1"/>
  <c r="I32" i="2"/>
  <c r="H32" i="2"/>
  <c r="J32" i="2" s="1"/>
  <c r="G32" i="2"/>
  <c r="F32" i="2"/>
  <c r="I31" i="2"/>
  <c r="J31" i="2" s="1"/>
  <c r="H31" i="2"/>
  <c r="G31" i="2"/>
  <c r="F31" i="2"/>
  <c r="H30" i="2"/>
  <c r="F30" i="2"/>
  <c r="G30" i="2" s="1"/>
  <c r="H29" i="2"/>
  <c r="G29" i="2"/>
  <c r="F29" i="2"/>
  <c r="I29" i="2" s="1"/>
  <c r="J29" i="2" s="1"/>
  <c r="H28" i="2"/>
  <c r="F28" i="2"/>
  <c r="I28" i="2" s="1"/>
  <c r="J28" i="2" s="1"/>
  <c r="I27" i="2"/>
  <c r="J27" i="2" s="1"/>
  <c r="H27" i="2"/>
  <c r="F27" i="2"/>
  <c r="G27" i="2" s="1"/>
  <c r="L27" i="2" s="1"/>
  <c r="I26" i="2"/>
  <c r="H26" i="2"/>
  <c r="J26" i="2" s="1"/>
  <c r="G26" i="2"/>
  <c r="F26" i="2"/>
  <c r="I25" i="2"/>
  <c r="J25" i="2" s="1"/>
  <c r="H25" i="2"/>
  <c r="G25" i="2"/>
  <c r="F25" i="2"/>
  <c r="H24" i="2"/>
  <c r="F24" i="2"/>
  <c r="G24" i="2" s="1"/>
  <c r="H23" i="2"/>
  <c r="G23" i="2"/>
  <c r="F23" i="2"/>
  <c r="I23" i="2" s="1"/>
  <c r="J23" i="2" s="1"/>
  <c r="H22" i="2"/>
  <c r="F22" i="2"/>
  <c r="I22" i="2" s="1"/>
  <c r="I21" i="2"/>
  <c r="J21" i="2" s="1"/>
  <c r="H21" i="2"/>
  <c r="F21" i="2"/>
  <c r="G21" i="2" s="1"/>
  <c r="K20" i="2"/>
  <c r="I19" i="2"/>
  <c r="H19" i="2"/>
  <c r="J19" i="2" s="1"/>
  <c r="L19" i="2" s="1"/>
  <c r="G19" i="2"/>
  <c r="F19" i="2"/>
  <c r="I18" i="2"/>
  <c r="H18" i="2"/>
  <c r="J18" i="2" s="1"/>
  <c r="L18" i="2" s="1"/>
  <c r="G18" i="2"/>
  <c r="F18" i="2"/>
  <c r="I17" i="2"/>
  <c r="H17" i="2"/>
  <c r="J17" i="2" s="1"/>
  <c r="L17" i="2" s="1"/>
  <c r="G17" i="2"/>
  <c r="F17" i="2"/>
  <c r="I16" i="2"/>
  <c r="H16" i="2"/>
  <c r="J16" i="2" s="1"/>
  <c r="L16" i="2" s="1"/>
  <c r="G16" i="2"/>
  <c r="F16" i="2"/>
  <c r="I15" i="2"/>
  <c r="H15" i="2"/>
  <c r="J15" i="2" s="1"/>
  <c r="L15" i="2" s="1"/>
  <c r="G15" i="2"/>
  <c r="F15" i="2"/>
  <c r="I14" i="2"/>
  <c r="H14" i="2"/>
  <c r="J14" i="2" s="1"/>
  <c r="L14" i="2" s="1"/>
  <c r="G14" i="2"/>
  <c r="F14" i="2"/>
  <c r="I13" i="2"/>
  <c r="H13" i="2"/>
  <c r="J13" i="2" s="1"/>
  <c r="L13" i="2" s="1"/>
  <c r="G13" i="2"/>
  <c r="F13" i="2"/>
  <c r="I12" i="2"/>
  <c r="H12" i="2"/>
  <c r="J12" i="2" s="1"/>
  <c r="L12" i="2" s="1"/>
  <c r="G12" i="2"/>
  <c r="F12" i="2"/>
  <c r="I11" i="2"/>
  <c r="H11" i="2"/>
  <c r="J11" i="2" s="1"/>
  <c r="L11" i="2" s="1"/>
  <c r="G11" i="2"/>
  <c r="F11" i="2"/>
  <c r="I10" i="2"/>
  <c r="H10" i="2"/>
  <c r="J10" i="2" s="1"/>
  <c r="G10" i="2"/>
  <c r="F10" i="2"/>
  <c r="K9" i="2"/>
  <c r="I9" i="2"/>
  <c r="G9" i="2"/>
  <c r="F9" i="2"/>
  <c r="H79" i="1"/>
  <c r="F79" i="1"/>
  <c r="I79" i="1" s="1"/>
  <c r="K78" i="1"/>
  <c r="H77" i="1"/>
  <c r="F77" i="1"/>
  <c r="I77" i="1" s="1"/>
  <c r="K76" i="1"/>
  <c r="H75" i="1"/>
  <c r="F75" i="1"/>
  <c r="I75" i="1" s="1"/>
  <c r="K74" i="1"/>
  <c r="H73" i="1"/>
  <c r="F73" i="1"/>
  <c r="I73" i="1" s="1"/>
  <c r="H72" i="1"/>
  <c r="F72" i="1"/>
  <c r="I72" i="1" s="1"/>
  <c r="H71" i="1"/>
  <c r="F71" i="1"/>
  <c r="I71" i="1" s="1"/>
  <c r="H70" i="1"/>
  <c r="F70" i="1"/>
  <c r="I70" i="1" s="1"/>
  <c r="H69" i="1"/>
  <c r="F69" i="1"/>
  <c r="I69" i="1" s="1"/>
  <c r="J69" i="1" s="1"/>
  <c r="H68" i="1"/>
  <c r="F68" i="1"/>
  <c r="I68" i="1" s="1"/>
  <c r="H67" i="1"/>
  <c r="F67" i="1"/>
  <c r="I67" i="1" s="1"/>
  <c r="H66" i="1"/>
  <c r="F66" i="1"/>
  <c r="I66" i="1" s="1"/>
  <c r="K65" i="1"/>
  <c r="H64" i="1"/>
  <c r="F64" i="1"/>
  <c r="I64" i="1" s="1"/>
  <c r="H63" i="1"/>
  <c r="F63" i="1"/>
  <c r="I63" i="1" s="1"/>
  <c r="H62" i="1"/>
  <c r="F62" i="1"/>
  <c r="I62" i="1" s="1"/>
  <c r="H61" i="1"/>
  <c r="F61" i="1"/>
  <c r="I61" i="1" s="1"/>
  <c r="H60" i="1"/>
  <c r="F60" i="1"/>
  <c r="I60" i="1" s="1"/>
  <c r="H59" i="1"/>
  <c r="F59" i="1"/>
  <c r="I59" i="1" s="1"/>
  <c r="H58" i="1"/>
  <c r="F58" i="1"/>
  <c r="I58" i="1" s="1"/>
  <c r="H57" i="1"/>
  <c r="F57" i="1"/>
  <c r="I57" i="1" s="1"/>
  <c r="H56" i="1"/>
  <c r="F56" i="1"/>
  <c r="I56" i="1" s="1"/>
  <c r="H55" i="1"/>
  <c r="F55" i="1"/>
  <c r="I55" i="1" s="1"/>
  <c r="H54" i="1"/>
  <c r="F54" i="1"/>
  <c r="I54" i="1" s="1"/>
  <c r="K53" i="1"/>
  <c r="H52" i="1"/>
  <c r="F52" i="1"/>
  <c r="I52" i="1" s="1"/>
  <c r="H51" i="1"/>
  <c r="F51" i="1"/>
  <c r="I51" i="1" s="1"/>
  <c r="K50" i="1"/>
  <c r="H49" i="1"/>
  <c r="F49" i="1"/>
  <c r="I49" i="1" s="1"/>
  <c r="H48" i="1"/>
  <c r="F48" i="1"/>
  <c r="I48" i="1" s="1"/>
  <c r="H47" i="1"/>
  <c r="F47" i="1"/>
  <c r="I47" i="1" s="1"/>
  <c r="J47" i="1" s="1"/>
  <c r="H46" i="1"/>
  <c r="F46" i="1"/>
  <c r="I46" i="1" s="1"/>
  <c r="H45" i="1"/>
  <c r="F45" i="1"/>
  <c r="I45" i="1" s="1"/>
  <c r="H44" i="1"/>
  <c r="F44" i="1"/>
  <c r="I44" i="1" s="1"/>
  <c r="J44" i="1" s="1"/>
  <c r="H43" i="1"/>
  <c r="F43" i="1"/>
  <c r="I43" i="1" s="1"/>
  <c r="H42" i="1"/>
  <c r="F42" i="1"/>
  <c r="I42" i="1" s="1"/>
  <c r="H41" i="1"/>
  <c r="F41" i="1"/>
  <c r="I41" i="1" s="1"/>
  <c r="H40" i="1"/>
  <c r="F40" i="1"/>
  <c r="I40" i="1" s="1"/>
  <c r="H39" i="1"/>
  <c r="F39" i="1"/>
  <c r="I39" i="1" s="1"/>
  <c r="H38" i="1"/>
  <c r="F38" i="1"/>
  <c r="I38" i="1" s="1"/>
  <c r="H37" i="1"/>
  <c r="F37" i="1"/>
  <c r="I37" i="1" s="1"/>
  <c r="H36" i="1"/>
  <c r="F36" i="1"/>
  <c r="I36" i="1" s="1"/>
  <c r="H35" i="1"/>
  <c r="F35" i="1"/>
  <c r="I35" i="1" s="1"/>
  <c r="H34" i="1"/>
  <c r="F34" i="1"/>
  <c r="I34" i="1" s="1"/>
  <c r="H33" i="1"/>
  <c r="F33" i="1"/>
  <c r="I33" i="1" s="1"/>
  <c r="H32" i="1"/>
  <c r="F32" i="1"/>
  <c r="I32" i="1" s="1"/>
  <c r="H31" i="1"/>
  <c r="F31" i="1"/>
  <c r="I31" i="1" s="1"/>
  <c r="H30" i="1"/>
  <c r="F30" i="1"/>
  <c r="I30" i="1" s="1"/>
  <c r="H29" i="1"/>
  <c r="F29" i="1"/>
  <c r="I29" i="1" s="1"/>
  <c r="H28" i="1"/>
  <c r="F28" i="1"/>
  <c r="I28" i="1" s="1"/>
  <c r="H27" i="1"/>
  <c r="F27" i="1"/>
  <c r="I27" i="1" s="1"/>
  <c r="H26" i="1"/>
  <c r="F26" i="1"/>
  <c r="I26" i="1" s="1"/>
  <c r="H25" i="1"/>
  <c r="F25" i="1"/>
  <c r="I25" i="1" s="1"/>
  <c r="H24" i="1"/>
  <c r="F24" i="1"/>
  <c r="I24" i="1" s="1"/>
  <c r="K23" i="1"/>
  <c r="H22" i="1"/>
  <c r="F22" i="1"/>
  <c r="I22" i="1" s="1"/>
  <c r="H21" i="1"/>
  <c r="F21" i="1"/>
  <c r="I21" i="1" s="1"/>
  <c r="J21" i="1" s="1"/>
  <c r="H20" i="1"/>
  <c r="F20" i="1"/>
  <c r="I20" i="1" s="1"/>
  <c r="H19" i="1"/>
  <c r="F19" i="1"/>
  <c r="I19" i="1" s="1"/>
  <c r="J19" i="1" s="1"/>
  <c r="H18" i="1"/>
  <c r="F18" i="1"/>
  <c r="I18" i="1" s="1"/>
  <c r="J18" i="1" s="1"/>
  <c r="H17" i="1"/>
  <c r="F17" i="1"/>
  <c r="I17" i="1" s="1"/>
  <c r="H16" i="1"/>
  <c r="F16" i="1"/>
  <c r="I16" i="1" s="1"/>
  <c r="J16" i="1" s="1"/>
  <c r="H15" i="1"/>
  <c r="F15" i="1"/>
  <c r="I15" i="1" s="1"/>
  <c r="J15" i="1" s="1"/>
  <c r="H14" i="1"/>
  <c r="F14" i="1"/>
  <c r="I14" i="1" s="1"/>
  <c r="H13" i="1"/>
  <c r="F13" i="1"/>
  <c r="I13" i="1" s="1"/>
  <c r="J13" i="1" s="1"/>
  <c r="H12" i="1"/>
  <c r="F12" i="1"/>
  <c r="I12" i="1" s="1"/>
  <c r="J12" i="1" s="1"/>
  <c r="H11" i="1"/>
  <c r="F11" i="1"/>
  <c r="I11" i="1" s="1"/>
  <c r="H10" i="1"/>
  <c r="F10" i="1"/>
  <c r="I10" i="1" s="1"/>
  <c r="K9" i="1"/>
  <c r="F9" i="1"/>
  <c r="J14" i="3" l="1"/>
  <c r="J25" i="3"/>
  <c r="P11" i="3"/>
  <c r="J13" i="3"/>
  <c r="J17" i="3"/>
  <c r="S17" i="3" s="1"/>
  <c r="H24" i="3"/>
  <c r="I10" i="3"/>
  <c r="H15" i="3"/>
  <c r="O25" i="3"/>
  <c r="O24" i="3" s="1"/>
  <c r="P14" i="3"/>
  <c r="S14" i="3" s="1"/>
  <c r="N17" i="3"/>
  <c r="P17" i="3" s="1"/>
  <c r="O15" i="3"/>
  <c r="J11" i="3"/>
  <c r="N21" i="3"/>
  <c r="P21" i="3" s="1"/>
  <c r="S21" i="3" s="1"/>
  <c r="J26" i="3"/>
  <c r="J27" i="1"/>
  <c r="J30" i="1"/>
  <c r="J33" i="1"/>
  <c r="J36" i="1"/>
  <c r="J39" i="1"/>
  <c r="J42" i="1"/>
  <c r="J45" i="1"/>
  <c r="J48" i="1"/>
  <c r="J55" i="1"/>
  <c r="J58" i="1"/>
  <c r="J61" i="1"/>
  <c r="J64" i="1"/>
  <c r="J72" i="1"/>
  <c r="J19" i="6"/>
  <c r="J25" i="6"/>
  <c r="J31" i="6"/>
  <c r="J26" i="6"/>
  <c r="L26" i="6" s="1"/>
  <c r="J21" i="6"/>
  <c r="J33" i="6"/>
  <c r="G36" i="6"/>
  <c r="G26" i="6"/>
  <c r="I46" i="6"/>
  <c r="J27" i="6"/>
  <c r="G30" i="6"/>
  <c r="J32" i="6"/>
  <c r="I39" i="6"/>
  <c r="J16" i="6"/>
  <c r="G32" i="6"/>
  <c r="J20" i="6"/>
  <c r="J22" i="6"/>
  <c r="J37" i="6"/>
  <c r="G55" i="6"/>
  <c r="G61" i="6"/>
  <c r="G60" i="6" s="1"/>
  <c r="G15" i="6"/>
  <c r="L15" i="6" s="1"/>
  <c r="G19" i="6"/>
  <c r="L19" i="6" s="1"/>
  <c r="G21" i="6"/>
  <c r="L21" i="6" s="1"/>
  <c r="J43" i="6"/>
  <c r="I45" i="6"/>
  <c r="F60" i="6"/>
  <c r="G14" i="6"/>
  <c r="L14" i="6" s="1"/>
  <c r="G20" i="6"/>
  <c r="L20" i="6" s="1"/>
  <c r="G42" i="6"/>
  <c r="G25" i="6"/>
  <c r="L25" i="6" s="1"/>
  <c r="G31" i="6"/>
  <c r="I40" i="6"/>
  <c r="J61" i="6"/>
  <c r="J60" i="6" s="1"/>
  <c r="J30" i="6"/>
  <c r="J36" i="6"/>
  <c r="L36" i="6" s="1"/>
  <c r="G52" i="6"/>
  <c r="J52" i="1"/>
  <c r="J68" i="1"/>
  <c r="J71" i="1"/>
  <c r="J22" i="1"/>
  <c r="J25" i="1"/>
  <c r="J28" i="1"/>
  <c r="J31" i="1"/>
  <c r="J34" i="1"/>
  <c r="J37" i="1"/>
  <c r="J40" i="1"/>
  <c r="J43" i="1"/>
  <c r="J46" i="1"/>
  <c r="J49" i="1"/>
  <c r="J56" i="1"/>
  <c r="J59" i="1"/>
  <c r="J62" i="1"/>
  <c r="J11" i="1"/>
  <c r="J14" i="1"/>
  <c r="J17" i="1"/>
  <c r="J20" i="1"/>
  <c r="F23" i="1"/>
  <c r="J26" i="1"/>
  <c r="J29" i="1"/>
  <c r="J32" i="1"/>
  <c r="J35" i="1"/>
  <c r="J38" i="1"/>
  <c r="J41" i="1"/>
  <c r="J57" i="1"/>
  <c r="J60" i="1"/>
  <c r="J63" i="1"/>
  <c r="J67" i="1"/>
  <c r="J70" i="1"/>
  <c r="J73" i="1"/>
  <c r="J36" i="7"/>
  <c r="L22" i="7"/>
  <c r="L31" i="7"/>
  <c r="L18" i="7"/>
  <c r="I23" i="1"/>
  <c r="J24" i="1"/>
  <c r="L21" i="2"/>
  <c r="J54" i="1"/>
  <c r="I53" i="1"/>
  <c r="I65" i="1"/>
  <c r="J66" i="1"/>
  <c r="J65" i="1" s="1"/>
  <c r="R22" i="4"/>
  <c r="I50" i="1"/>
  <c r="J51" i="1"/>
  <c r="J50" i="1" s="1"/>
  <c r="J77" i="1"/>
  <c r="J76" i="1" s="1"/>
  <c r="I76" i="1"/>
  <c r="L24" i="2"/>
  <c r="L39" i="2"/>
  <c r="J22" i="2"/>
  <c r="J52" i="2"/>
  <c r="J9" i="2"/>
  <c r="L10" i="2"/>
  <c r="L9" i="2" s="1"/>
  <c r="L34" i="2"/>
  <c r="I9" i="1"/>
  <c r="J10" i="1"/>
  <c r="J75" i="1"/>
  <c r="J74" i="1" s="1"/>
  <c r="I74" i="1"/>
  <c r="J79" i="1"/>
  <c r="J78" i="1" s="1"/>
  <c r="I78" i="1"/>
  <c r="L51" i="2"/>
  <c r="L63" i="2"/>
  <c r="L62" i="2" s="1"/>
  <c r="J62" i="2"/>
  <c r="P12" i="3"/>
  <c r="L31" i="2"/>
  <c r="F50" i="1"/>
  <c r="F74" i="1"/>
  <c r="F78" i="1"/>
  <c r="L23" i="2"/>
  <c r="L47" i="2"/>
  <c r="G11" i="1"/>
  <c r="L11" i="1" s="1"/>
  <c r="G13" i="1"/>
  <c r="L13" i="1" s="1"/>
  <c r="G16" i="1"/>
  <c r="L16" i="1" s="1"/>
  <c r="G18" i="1"/>
  <c r="L18" i="1" s="1"/>
  <c r="G20" i="1"/>
  <c r="L20" i="1" s="1"/>
  <c r="G22" i="1"/>
  <c r="L22" i="1" s="1"/>
  <c r="G24" i="1"/>
  <c r="G26" i="1"/>
  <c r="G28" i="1"/>
  <c r="G30" i="1"/>
  <c r="G32" i="1"/>
  <c r="L32" i="1" s="1"/>
  <c r="G35" i="1"/>
  <c r="L35" i="1" s="1"/>
  <c r="G37" i="1"/>
  <c r="G40" i="1"/>
  <c r="G43" i="1"/>
  <c r="G46" i="1"/>
  <c r="G49" i="1"/>
  <c r="L49" i="1" s="1"/>
  <c r="G51" i="1"/>
  <c r="G56" i="1"/>
  <c r="L56" i="1" s="1"/>
  <c r="G63" i="1"/>
  <c r="L63" i="1" s="1"/>
  <c r="G28" i="2"/>
  <c r="L28" i="2" s="1"/>
  <c r="I30" i="2"/>
  <c r="J30" i="2" s="1"/>
  <c r="L30" i="2" s="1"/>
  <c r="I42" i="2"/>
  <c r="J42" i="2" s="1"/>
  <c r="L42" i="2" s="1"/>
  <c r="G46" i="2"/>
  <c r="L46" i="2" s="1"/>
  <c r="I48" i="2"/>
  <c r="J48" i="2" s="1"/>
  <c r="L48" i="2" s="1"/>
  <c r="G11" i="4"/>
  <c r="I29" i="7"/>
  <c r="G29" i="7"/>
  <c r="F20" i="2"/>
  <c r="F64" i="2" s="1"/>
  <c r="G51" i="2"/>
  <c r="G49" i="2" s="1"/>
  <c r="I52" i="2"/>
  <c r="L57" i="2"/>
  <c r="N10" i="3"/>
  <c r="J12" i="3"/>
  <c r="Q29" i="3"/>
  <c r="J18" i="3"/>
  <c r="J23" i="3"/>
  <c r="N23" i="3"/>
  <c r="H22" i="3"/>
  <c r="P26" i="3"/>
  <c r="J27" i="3"/>
  <c r="N27" i="3"/>
  <c r="P27" i="3" s="1"/>
  <c r="J28" i="3"/>
  <c r="J24" i="3" s="1"/>
  <c r="N28" i="3"/>
  <c r="P28" i="3" s="1"/>
  <c r="P10" i="4"/>
  <c r="M18" i="4"/>
  <c r="K20" i="4"/>
  <c r="T33" i="4"/>
  <c r="K73" i="5"/>
  <c r="I27" i="5"/>
  <c r="J27" i="5" s="1"/>
  <c r="G27" i="5"/>
  <c r="L27" i="5" s="1"/>
  <c r="I50" i="5"/>
  <c r="G50" i="5"/>
  <c r="I62" i="5"/>
  <c r="J62" i="5" s="1"/>
  <c r="L62" i="5" s="1"/>
  <c r="G62" i="5"/>
  <c r="I15" i="7"/>
  <c r="G15" i="7"/>
  <c r="L25" i="2"/>
  <c r="L55" i="2"/>
  <c r="L61" i="2"/>
  <c r="F53" i="1"/>
  <c r="F65" i="1"/>
  <c r="F76" i="1"/>
  <c r="L53" i="2"/>
  <c r="S11" i="3"/>
  <c r="P18" i="3"/>
  <c r="G10" i="1"/>
  <c r="G12" i="1"/>
  <c r="L12" i="1" s="1"/>
  <c r="G14" i="1"/>
  <c r="L14" i="1" s="1"/>
  <c r="G15" i="1"/>
  <c r="L15" i="1" s="1"/>
  <c r="G17" i="1"/>
  <c r="G19" i="1"/>
  <c r="L19" i="1" s="1"/>
  <c r="G21" i="1"/>
  <c r="L21" i="1" s="1"/>
  <c r="G25" i="1"/>
  <c r="L25" i="1" s="1"/>
  <c r="G27" i="1"/>
  <c r="L27" i="1" s="1"/>
  <c r="G29" i="1"/>
  <c r="G31" i="1"/>
  <c r="G33" i="1"/>
  <c r="L33" i="1" s="1"/>
  <c r="G34" i="1"/>
  <c r="G36" i="1"/>
  <c r="L36" i="1" s="1"/>
  <c r="G38" i="1"/>
  <c r="L38" i="1" s="1"/>
  <c r="G39" i="1"/>
  <c r="G41" i="1"/>
  <c r="G42" i="1"/>
  <c r="G44" i="1"/>
  <c r="L44" i="1" s="1"/>
  <c r="G45" i="1"/>
  <c r="L45" i="1" s="1"/>
  <c r="G47" i="1"/>
  <c r="L47" i="1" s="1"/>
  <c r="G48" i="1"/>
  <c r="L48" i="1" s="1"/>
  <c r="G52" i="1"/>
  <c r="G54" i="1"/>
  <c r="G55" i="1"/>
  <c r="L55" i="1" s="1"/>
  <c r="G57" i="1"/>
  <c r="G58" i="1"/>
  <c r="L58" i="1" s="1"/>
  <c r="G59" i="1"/>
  <c r="G60" i="1"/>
  <c r="G61" i="1"/>
  <c r="L61" i="1" s="1"/>
  <c r="G62" i="1"/>
  <c r="L62" i="1" s="1"/>
  <c r="G64" i="1"/>
  <c r="G66" i="1"/>
  <c r="G67" i="1"/>
  <c r="L67" i="1" s="1"/>
  <c r="G68" i="1"/>
  <c r="L68" i="1" s="1"/>
  <c r="G69" i="1"/>
  <c r="L69" i="1" s="1"/>
  <c r="G70" i="1"/>
  <c r="G71" i="1"/>
  <c r="G72" i="1"/>
  <c r="L72" i="1" s="1"/>
  <c r="G73" i="1"/>
  <c r="G75" i="1"/>
  <c r="G77" i="1"/>
  <c r="G79" i="1"/>
  <c r="G22" i="2"/>
  <c r="L22" i="2" s="1"/>
  <c r="I24" i="2"/>
  <c r="J24" i="2" s="1"/>
  <c r="G34" i="2"/>
  <c r="I36" i="2"/>
  <c r="J36" i="2" s="1"/>
  <c r="L36" i="2" s="1"/>
  <c r="G40" i="2"/>
  <c r="L40" i="2" s="1"/>
  <c r="P16" i="4"/>
  <c r="Q16" i="4" s="1"/>
  <c r="R16" i="4" s="1"/>
  <c r="J16" i="4"/>
  <c r="P22" i="4"/>
  <c r="Q22" i="4" s="1"/>
  <c r="J22" i="4"/>
  <c r="I21" i="5"/>
  <c r="J21" i="5" s="1"/>
  <c r="L21" i="5" s="1"/>
  <c r="G21" i="5"/>
  <c r="I45" i="5"/>
  <c r="J45" i="5" s="1"/>
  <c r="G45" i="5"/>
  <c r="L26" i="2"/>
  <c r="L32" i="2"/>
  <c r="L44" i="2"/>
  <c r="L50" i="2"/>
  <c r="L56" i="2"/>
  <c r="K64" i="2"/>
  <c r="R29" i="3"/>
  <c r="U19" i="4"/>
  <c r="G21" i="4"/>
  <c r="K21" i="4" s="1"/>
  <c r="M21" i="4"/>
  <c r="N21" i="4" s="1"/>
  <c r="P21" i="4"/>
  <c r="P17" i="4" s="1"/>
  <c r="J25" i="4"/>
  <c r="K25" i="4" s="1"/>
  <c r="U25" i="4" s="1"/>
  <c r="P25" i="4"/>
  <c r="I14" i="5"/>
  <c r="G14" i="5"/>
  <c r="F12" i="5"/>
  <c r="I33" i="5"/>
  <c r="J33" i="5" s="1"/>
  <c r="G33" i="5"/>
  <c r="I42" i="5"/>
  <c r="J42" i="5" s="1"/>
  <c r="G42" i="5"/>
  <c r="I13" i="6"/>
  <c r="F12" i="6"/>
  <c r="I38" i="6"/>
  <c r="G38" i="6"/>
  <c r="I11" i="7"/>
  <c r="I10" i="7" s="1"/>
  <c r="F10" i="7"/>
  <c r="F58" i="7" s="1"/>
  <c r="G11" i="7"/>
  <c r="L43" i="2"/>
  <c r="P16" i="3"/>
  <c r="S33" i="4"/>
  <c r="P12" i="4"/>
  <c r="Q12" i="4" s="1"/>
  <c r="Q10" i="4" s="1"/>
  <c r="I10" i="4"/>
  <c r="U14" i="4"/>
  <c r="R25" i="4"/>
  <c r="K32" i="4"/>
  <c r="G31" i="4"/>
  <c r="I18" i="5"/>
  <c r="J18" i="5" s="1"/>
  <c r="G18" i="5"/>
  <c r="L18" i="5" s="1"/>
  <c r="I38" i="5"/>
  <c r="G38" i="5"/>
  <c r="I51" i="5"/>
  <c r="J51" i="5" s="1"/>
  <c r="L51" i="5" s="1"/>
  <c r="G51" i="5"/>
  <c r="I67" i="5"/>
  <c r="J67" i="5" s="1"/>
  <c r="G67" i="5"/>
  <c r="L67" i="5" s="1"/>
  <c r="G47" i="6"/>
  <c r="I47" i="6"/>
  <c r="I50" i="6"/>
  <c r="F48" i="6"/>
  <c r="G50" i="6"/>
  <c r="K80" i="1"/>
  <c r="I49" i="2"/>
  <c r="L54" i="2"/>
  <c r="G60" i="2"/>
  <c r="L60" i="2" s="1"/>
  <c r="H10" i="3"/>
  <c r="O10" i="3"/>
  <c r="O29" i="3" s="1"/>
  <c r="I15" i="3"/>
  <c r="I29" i="3" s="1"/>
  <c r="F10" i="4"/>
  <c r="N11" i="4"/>
  <c r="J12" i="4"/>
  <c r="J10" i="4" s="1"/>
  <c r="J33" i="4" s="1"/>
  <c r="N24" i="4"/>
  <c r="R24" i="4" s="1"/>
  <c r="Q25" i="4"/>
  <c r="G28" i="4"/>
  <c r="M28" i="4"/>
  <c r="M27" i="4" s="1"/>
  <c r="L28" i="5"/>
  <c r="I30" i="5"/>
  <c r="J30" i="5" s="1"/>
  <c r="G30" i="5"/>
  <c r="F65" i="5"/>
  <c r="I29" i="6"/>
  <c r="J29" i="6" s="1"/>
  <c r="G29" i="6"/>
  <c r="F24" i="6"/>
  <c r="L29" i="2"/>
  <c r="L59" i="2"/>
  <c r="L58" i="2" s="1"/>
  <c r="P13" i="3"/>
  <c r="S13" i="3" s="1"/>
  <c r="J16" i="3"/>
  <c r="J19" i="3"/>
  <c r="N19" i="3"/>
  <c r="P19" i="3" s="1"/>
  <c r="N20" i="3"/>
  <c r="P20" i="3" s="1"/>
  <c r="J20" i="3"/>
  <c r="P25" i="3"/>
  <c r="S25" i="3" s="1"/>
  <c r="R12" i="4"/>
  <c r="U13" i="4"/>
  <c r="K16" i="4"/>
  <c r="U16" i="4" s="1"/>
  <c r="U23" i="4"/>
  <c r="G26" i="4"/>
  <c r="K26" i="4" s="1"/>
  <c r="M26" i="4"/>
  <c r="N26" i="4" s="1"/>
  <c r="R26" i="4" s="1"/>
  <c r="P28" i="4"/>
  <c r="J28" i="4"/>
  <c r="J27" i="4" s="1"/>
  <c r="I27" i="4"/>
  <c r="I26" i="5"/>
  <c r="G26" i="5"/>
  <c r="F24" i="5"/>
  <c r="I39" i="5"/>
  <c r="J39" i="5" s="1"/>
  <c r="G39" i="5"/>
  <c r="I61" i="5"/>
  <c r="J61" i="5" s="1"/>
  <c r="G61" i="5"/>
  <c r="I72" i="5"/>
  <c r="G72" i="5"/>
  <c r="G71" i="5" s="1"/>
  <c r="F71" i="5"/>
  <c r="Q15" i="4"/>
  <c r="R15" i="4" s="1"/>
  <c r="I17" i="4"/>
  <c r="J18" i="4"/>
  <c r="J17" i="4" s="1"/>
  <c r="I15" i="5"/>
  <c r="J15" i="5" s="1"/>
  <c r="G15" i="5"/>
  <c r="L15" i="5" s="1"/>
  <c r="I32" i="5"/>
  <c r="G32" i="5"/>
  <c r="L32" i="5" s="1"/>
  <c r="L34" i="5"/>
  <c r="I36" i="5"/>
  <c r="J36" i="5" s="1"/>
  <c r="G36" i="5"/>
  <c r="I44" i="5"/>
  <c r="G44" i="5"/>
  <c r="I48" i="5"/>
  <c r="J48" i="5" s="1"/>
  <c r="G48" i="5"/>
  <c r="G24" i="5" s="1"/>
  <c r="I59" i="5"/>
  <c r="J59" i="5" s="1"/>
  <c r="G59" i="5"/>
  <c r="I66" i="5"/>
  <c r="G66" i="5"/>
  <c r="J45" i="6"/>
  <c r="K12" i="4"/>
  <c r="U12" i="4" s="1"/>
  <c r="G15" i="4"/>
  <c r="K15" i="4" s="1"/>
  <c r="N18" i="4"/>
  <c r="Q20" i="4"/>
  <c r="R20" i="4" s="1"/>
  <c r="K22" i="4"/>
  <c r="I20" i="5"/>
  <c r="J20" i="5" s="1"/>
  <c r="G20" i="5"/>
  <c r="I18" i="6"/>
  <c r="J18" i="6" s="1"/>
  <c r="G18" i="6"/>
  <c r="G41" i="6"/>
  <c r="I41" i="6"/>
  <c r="J39" i="6"/>
  <c r="L39" i="6" s="1"/>
  <c r="I44" i="6"/>
  <c r="J44" i="6" s="1"/>
  <c r="G44" i="6"/>
  <c r="I57" i="6"/>
  <c r="J57" i="6" s="1"/>
  <c r="G57" i="6"/>
  <c r="J57" i="7"/>
  <c r="G30" i="4"/>
  <c r="F29" i="4"/>
  <c r="J16" i="5"/>
  <c r="L16" i="5" s="1"/>
  <c r="J26" i="5"/>
  <c r="J24" i="5" s="1"/>
  <c r="J32" i="5"/>
  <c r="J38" i="5"/>
  <c r="J44" i="5"/>
  <c r="L44" i="5" s="1"/>
  <c r="J50" i="5"/>
  <c r="J57" i="5"/>
  <c r="I53" i="6"/>
  <c r="G53" i="6"/>
  <c r="F51" i="6"/>
  <c r="G39" i="7"/>
  <c r="L23" i="5"/>
  <c r="L41" i="5"/>
  <c r="L47" i="5"/>
  <c r="I54" i="5"/>
  <c r="G54" i="5"/>
  <c r="F53" i="5"/>
  <c r="G56" i="5"/>
  <c r="L64" i="5"/>
  <c r="I35" i="6"/>
  <c r="J35" i="6" s="1"/>
  <c r="G35" i="6"/>
  <c r="Q18" i="4"/>
  <c r="Q21" i="4"/>
  <c r="G24" i="4"/>
  <c r="K24" i="4" s="1"/>
  <c r="M24" i="4"/>
  <c r="N30" i="4"/>
  <c r="L45" i="6"/>
  <c r="L37" i="7"/>
  <c r="L36" i="7" s="1"/>
  <c r="G36" i="7"/>
  <c r="P30" i="4"/>
  <c r="P29" i="4" s="1"/>
  <c r="J38" i="6"/>
  <c r="J27" i="7"/>
  <c r="L27" i="7" s="1"/>
  <c r="G17" i="6"/>
  <c r="L17" i="6" s="1"/>
  <c r="G23" i="6"/>
  <c r="L23" i="6" s="1"/>
  <c r="G28" i="6"/>
  <c r="L28" i="6" s="1"/>
  <c r="G34" i="6"/>
  <c r="L34" i="6" s="1"/>
  <c r="J49" i="6"/>
  <c r="I48" i="6"/>
  <c r="J50" i="6"/>
  <c r="J54" i="6"/>
  <c r="J15" i="7"/>
  <c r="G17" i="7"/>
  <c r="G24" i="7"/>
  <c r="I26" i="7"/>
  <c r="G26" i="7"/>
  <c r="G33" i="7"/>
  <c r="M32" i="4"/>
  <c r="F69" i="5"/>
  <c r="K62" i="6"/>
  <c r="G16" i="6"/>
  <c r="L16" i="6" s="1"/>
  <c r="G22" i="6"/>
  <c r="G27" i="6"/>
  <c r="L27" i="6" s="1"/>
  <c r="G33" i="6"/>
  <c r="L33" i="6" s="1"/>
  <c r="G37" i="6"/>
  <c r="J40" i="6"/>
  <c r="L40" i="6" s="1"/>
  <c r="G43" i="6"/>
  <c r="J46" i="6"/>
  <c r="L46" i="6" s="1"/>
  <c r="G49" i="6"/>
  <c r="G54" i="6"/>
  <c r="I56" i="6"/>
  <c r="J56" i="6" s="1"/>
  <c r="G56" i="6"/>
  <c r="L56" i="6" s="1"/>
  <c r="I20" i="7"/>
  <c r="J24" i="7"/>
  <c r="J33" i="7"/>
  <c r="J43" i="7"/>
  <c r="L21" i="7"/>
  <c r="I23" i="7"/>
  <c r="G23" i="7"/>
  <c r="L30" i="7"/>
  <c r="I32" i="7"/>
  <c r="G32" i="7"/>
  <c r="J40" i="7"/>
  <c r="L40" i="7" s="1"/>
  <c r="L43" i="7"/>
  <c r="J42" i="6"/>
  <c r="J59" i="6"/>
  <c r="J58" i="6" s="1"/>
  <c r="J11" i="7"/>
  <c r="J14" i="7"/>
  <c r="L14" i="7" s="1"/>
  <c r="J17" i="7"/>
  <c r="J41" i="6"/>
  <c r="J47" i="6"/>
  <c r="J52" i="6"/>
  <c r="J55" i="6"/>
  <c r="L55" i="6" s="1"/>
  <c r="F58" i="6"/>
  <c r="G59" i="6"/>
  <c r="G13" i="7"/>
  <c r="L13" i="7" s="1"/>
  <c r="G16" i="7"/>
  <c r="L16" i="7" s="1"/>
  <c r="G19" i="7"/>
  <c r="L19" i="7" s="1"/>
  <c r="J23" i="7"/>
  <c r="J26" i="7"/>
  <c r="J29" i="7"/>
  <c r="J32" i="7"/>
  <c r="J35" i="7"/>
  <c r="L35" i="7" s="1"/>
  <c r="J41" i="7"/>
  <c r="L41" i="7" s="1"/>
  <c r="I44" i="7"/>
  <c r="J44" i="7" s="1"/>
  <c r="L44" i="7" s="1"/>
  <c r="I45" i="7"/>
  <c r="J45" i="7" s="1"/>
  <c r="L45" i="7" s="1"/>
  <c r="I46" i="7"/>
  <c r="J46" i="7" s="1"/>
  <c r="L46" i="7" s="1"/>
  <c r="I47" i="7"/>
  <c r="J47" i="7" s="1"/>
  <c r="L47" i="7" s="1"/>
  <c r="I48" i="7"/>
  <c r="J48" i="7" s="1"/>
  <c r="L48" i="7" s="1"/>
  <c r="I50" i="7"/>
  <c r="I51" i="7"/>
  <c r="J51" i="7" s="1"/>
  <c r="L51" i="7" s="1"/>
  <c r="I52" i="7"/>
  <c r="J52" i="7" s="1"/>
  <c r="L52" i="7" s="1"/>
  <c r="I53" i="7"/>
  <c r="J53" i="7" s="1"/>
  <c r="L53" i="7" s="1"/>
  <c r="I55" i="7"/>
  <c r="I57" i="7"/>
  <c r="I56" i="7" s="1"/>
  <c r="S26" i="3" l="1"/>
  <c r="J10" i="3"/>
  <c r="S19" i="3"/>
  <c r="P10" i="3"/>
  <c r="P24" i="3"/>
  <c r="S20" i="3"/>
  <c r="H29" i="3"/>
  <c r="L52" i="1"/>
  <c r="L31" i="1"/>
  <c r="L17" i="1"/>
  <c r="L30" i="1"/>
  <c r="L39" i="1"/>
  <c r="L42" i="1"/>
  <c r="L64" i="1"/>
  <c r="L57" i="1"/>
  <c r="L70" i="1"/>
  <c r="L34" i="1"/>
  <c r="L41" i="1"/>
  <c r="L46" i="1"/>
  <c r="L73" i="1"/>
  <c r="L59" i="1"/>
  <c r="L29" i="1"/>
  <c r="L28" i="1"/>
  <c r="L71" i="1"/>
  <c r="L37" i="1"/>
  <c r="J9" i="1"/>
  <c r="J53" i="1"/>
  <c r="L22" i="6"/>
  <c r="L32" i="6"/>
  <c r="L30" i="6"/>
  <c r="L31" i="6"/>
  <c r="L47" i="6"/>
  <c r="J48" i="6"/>
  <c r="L37" i="6"/>
  <c r="L42" i="6"/>
  <c r="L61" i="6"/>
  <c r="L60" i="6" s="1"/>
  <c r="L43" i="6"/>
  <c r="F80" i="1"/>
  <c r="J23" i="1"/>
  <c r="J80" i="1" s="1"/>
  <c r="L60" i="1"/>
  <c r="L43" i="1"/>
  <c r="L40" i="1"/>
  <c r="L26" i="1"/>
  <c r="L17" i="7"/>
  <c r="L39" i="7"/>
  <c r="J20" i="7"/>
  <c r="J10" i="7"/>
  <c r="L26" i="7"/>
  <c r="J20" i="2"/>
  <c r="L11" i="7"/>
  <c r="G10" i="7"/>
  <c r="G58" i="7" s="1"/>
  <c r="L41" i="6"/>
  <c r="J14" i="5"/>
  <c r="J12" i="5" s="1"/>
  <c r="I12" i="5"/>
  <c r="L66" i="1"/>
  <c r="G65" i="1"/>
  <c r="L15" i="7"/>
  <c r="S18" i="3"/>
  <c r="L29" i="7"/>
  <c r="L51" i="1"/>
  <c r="L50" i="1" s="1"/>
  <c r="G50" i="1"/>
  <c r="G48" i="6"/>
  <c r="L49" i="6"/>
  <c r="M31" i="4"/>
  <c r="N32" i="4"/>
  <c r="J55" i="7"/>
  <c r="I54" i="7"/>
  <c r="U24" i="4"/>
  <c r="J56" i="5"/>
  <c r="I65" i="5"/>
  <c r="J66" i="5"/>
  <c r="J65" i="5" s="1"/>
  <c r="L59" i="6"/>
  <c r="L58" i="6" s="1"/>
  <c r="G58" i="6"/>
  <c r="G20" i="7"/>
  <c r="L23" i="7"/>
  <c r="L57" i="5"/>
  <c r="L35" i="6"/>
  <c r="J54" i="5"/>
  <c r="J53" i="5" s="1"/>
  <c r="I53" i="5"/>
  <c r="I56" i="5"/>
  <c r="L44" i="6"/>
  <c r="L18" i="6"/>
  <c r="R18" i="4"/>
  <c r="N17" i="4"/>
  <c r="L59" i="5"/>
  <c r="L36" i="5"/>
  <c r="L39" i="5"/>
  <c r="G27" i="4"/>
  <c r="K28" i="4"/>
  <c r="R11" i="4"/>
  <c r="R10" i="4" s="1"/>
  <c r="N10" i="4"/>
  <c r="I33" i="4"/>
  <c r="L38" i="6"/>
  <c r="L42" i="5"/>
  <c r="Q30" i="4"/>
  <c r="Q29" i="4" s="1"/>
  <c r="Q33" i="4" s="1"/>
  <c r="L49" i="2"/>
  <c r="L45" i="5"/>
  <c r="U20" i="4"/>
  <c r="S27" i="3"/>
  <c r="I80" i="1"/>
  <c r="J39" i="7"/>
  <c r="G51" i="6"/>
  <c r="G53" i="5"/>
  <c r="L54" i="5"/>
  <c r="L53" i="5" s="1"/>
  <c r="I39" i="7"/>
  <c r="L54" i="6"/>
  <c r="L24" i="7"/>
  <c r="Q17" i="4"/>
  <c r="U15" i="4"/>
  <c r="P27" i="4"/>
  <c r="P33" i="4" s="1"/>
  <c r="Q28" i="4"/>
  <c r="Q27" i="4" s="1"/>
  <c r="L30" i="5"/>
  <c r="F33" i="4"/>
  <c r="L33" i="5"/>
  <c r="L79" i="1"/>
  <c r="G78" i="1"/>
  <c r="L10" i="1"/>
  <c r="G9" i="1"/>
  <c r="M17" i="4"/>
  <c r="N28" i="4"/>
  <c r="G20" i="2"/>
  <c r="G64" i="2" s="1"/>
  <c r="L54" i="1"/>
  <c r="G53" i="1"/>
  <c r="K11" i="4"/>
  <c r="G10" i="4"/>
  <c r="J50" i="7"/>
  <c r="I49" i="7"/>
  <c r="I58" i="7" s="1"/>
  <c r="R30" i="4"/>
  <c r="R29" i="4" s="1"/>
  <c r="N29" i="4"/>
  <c r="J53" i="6"/>
  <c r="L53" i="6" s="1"/>
  <c r="I51" i="6"/>
  <c r="J56" i="7"/>
  <c r="L57" i="7"/>
  <c r="L56" i="7" s="1"/>
  <c r="L48" i="5"/>
  <c r="I71" i="5"/>
  <c r="J72" i="5"/>
  <c r="L26" i="5"/>
  <c r="U26" i="4"/>
  <c r="J15" i="3"/>
  <c r="S16" i="3"/>
  <c r="K18" i="4"/>
  <c r="G12" i="6"/>
  <c r="L38" i="5"/>
  <c r="F62" i="6"/>
  <c r="F73" i="5"/>
  <c r="L75" i="1"/>
  <c r="L74" i="1" s="1"/>
  <c r="G74" i="1"/>
  <c r="L50" i="5"/>
  <c r="N22" i="3"/>
  <c r="P23" i="3"/>
  <c r="P22" i="3" s="1"/>
  <c r="S12" i="3"/>
  <c r="S10" i="3" s="1"/>
  <c r="K30" i="4"/>
  <c r="G29" i="4"/>
  <c r="K31" i="4"/>
  <c r="J24" i="6"/>
  <c r="L77" i="1"/>
  <c r="L76" i="1" s="1"/>
  <c r="G76" i="1"/>
  <c r="L20" i="2"/>
  <c r="L52" i="6"/>
  <c r="L32" i="7"/>
  <c r="L20" i="5"/>
  <c r="I24" i="6"/>
  <c r="L33" i="7"/>
  <c r="G24" i="6"/>
  <c r="L57" i="6"/>
  <c r="U22" i="4"/>
  <c r="G65" i="5"/>
  <c r="L61" i="5"/>
  <c r="I24" i="5"/>
  <c r="N24" i="3"/>
  <c r="L29" i="6"/>
  <c r="G12" i="5"/>
  <c r="G17" i="4"/>
  <c r="L50" i="6"/>
  <c r="P15" i="3"/>
  <c r="I12" i="6"/>
  <c r="J13" i="6"/>
  <c r="L14" i="5"/>
  <c r="L12" i="5" s="1"/>
  <c r="R21" i="4"/>
  <c r="U21" i="4" s="1"/>
  <c r="L52" i="2"/>
  <c r="S28" i="3"/>
  <c r="J22" i="3"/>
  <c r="L24" i="1"/>
  <c r="G23" i="1"/>
  <c r="J64" i="2"/>
  <c r="I20" i="2"/>
  <c r="I64" i="2" s="1"/>
  <c r="N15" i="3"/>
  <c r="N29" i="3" l="1"/>
  <c r="S15" i="3"/>
  <c r="J29" i="3"/>
  <c r="S24" i="3"/>
  <c r="L9" i="1"/>
  <c r="L53" i="1"/>
  <c r="L65" i="1"/>
  <c r="L23" i="1"/>
  <c r="I62" i="6"/>
  <c r="J51" i="6"/>
  <c r="L24" i="6"/>
  <c r="L20" i="7"/>
  <c r="L10" i="7"/>
  <c r="L64" i="2"/>
  <c r="G62" i="6"/>
  <c r="J71" i="5"/>
  <c r="L72" i="5"/>
  <c r="L71" i="5" s="1"/>
  <c r="K10" i="4"/>
  <c r="U11" i="4"/>
  <c r="U10" i="4" s="1"/>
  <c r="G80" i="1"/>
  <c r="J73" i="5"/>
  <c r="S23" i="3"/>
  <c r="S22" i="3" s="1"/>
  <c r="L51" i="6"/>
  <c r="K17" i="4"/>
  <c r="U18" i="4"/>
  <c r="U17" i="4" s="1"/>
  <c r="P29" i="3"/>
  <c r="K27" i="4"/>
  <c r="U28" i="4"/>
  <c r="U27" i="4" s="1"/>
  <c r="R17" i="4"/>
  <c r="J54" i="7"/>
  <c r="L55" i="7"/>
  <c r="L54" i="7" s="1"/>
  <c r="L78" i="1"/>
  <c r="U30" i="4"/>
  <c r="U29" i="4" s="1"/>
  <c r="K29" i="4"/>
  <c r="N27" i="4"/>
  <c r="N33" i="4" s="1"/>
  <c r="R28" i="4"/>
  <c r="R27" i="4" s="1"/>
  <c r="L56" i="5"/>
  <c r="R32" i="4"/>
  <c r="N31" i="4"/>
  <c r="L73" i="5"/>
  <c r="L66" i="5"/>
  <c r="L65" i="5" s="1"/>
  <c r="J49" i="7"/>
  <c r="L50" i="7"/>
  <c r="L49" i="7" s="1"/>
  <c r="J12" i="6"/>
  <c r="L13" i="6"/>
  <c r="L12" i="6" s="1"/>
  <c r="G73" i="5"/>
  <c r="L24" i="5"/>
  <c r="G33" i="4"/>
  <c r="M33" i="4"/>
  <c r="L48" i="6"/>
  <c r="I73" i="5"/>
  <c r="L80" i="1" l="1"/>
  <c r="J62" i="6"/>
  <c r="J58" i="7"/>
  <c r="S29" i="3"/>
  <c r="R31" i="4"/>
  <c r="R33" i="4" s="1"/>
  <c r="U31" i="4"/>
  <c r="L62" i="6"/>
  <c r="U33" i="4"/>
  <c r="L58" i="7"/>
  <c r="K33" i="4"/>
</calcChain>
</file>

<file path=xl/sharedStrings.xml><?xml version="1.0" encoding="utf-8"?>
<sst xmlns="http://schemas.openxmlformats.org/spreadsheetml/2006/main" count="1413" uniqueCount="345">
  <si>
    <t>Приложение 2.1</t>
  </si>
  <si>
    <t xml:space="preserve">Расчет ассигнований, необходимых для оплаты электрической энергии в 2024 году  краевым государственным автономным учреждениям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</si>
  <si>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№ п/п</t>
  </si>
  <si>
    <t>Наименование потребителей</t>
  </si>
  <si>
    <t>Территориальная принадлежность, населенный пункт</t>
  </si>
  <si>
    <t>Ресурсоснабжающая организация</t>
  </si>
  <si>
    <t>01.01.2024 — 30.06.2024</t>
  </si>
  <si>
    <t>01.07.2024 — 31.12.2024</t>
  </si>
  <si>
    <t>2024 год (всего)</t>
  </si>
  <si>
    <t>Лимит потребления,   тыс.кВт*ч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</si>
  <si>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</si>
  <si>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</si>
  <si>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</si>
  <si>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</si>
  <si>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</si>
  <si>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</si>
  <si>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</si>
  <si>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</si>
  <si>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</si>
  <si>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</si>
  <si>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</si>
  <si>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1.</t>
  </si>
  <si>
    <t>Министерство образования Камчатского края, в том числе:</t>
  </si>
  <si>
    <t>1.1</t>
  </si>
  <si>
    <t>Краевое государственное профессиональное образовательное автономное учреждение "Камчатский политехнический техникум"</t>
  </si>
  <si>
    <t>г.Петропавловск-Камчатский</t>
  </si>
  <si>
    <t>ПАО "Камчатскэнерго"</t>
  </si>
  <si>
    <t>1.2</t>
  </si>
  <si>
    <t>Краевое государственное автономное образовательное учреждение дополнительного образования детей "Камчатский дом детского и юношеского туризма и экскурсий"</t>
  </si>
  <si>
    <t>1.3</t>
  </si>
  <si>
    <t>Краевое государственное профессиональное образовательное автономное  учреждение "Камчатский морской энергетический техникум"</t>
  </si>
  <si>
    <t>1.4</t>
  </si>
  <si>
    <t>Краевое государственное профессиональное образовательное автономное учреждение "Камчатский колледж технологии и сервиса" (г.Петропавловск-Камчатский)</t>
  </si>
  <si>
    <t>Краевое государственное профессиональное образовательное автономное учреждение "Камчатский колледж технологии и сервиса" (г.Елизово)</t>
  </si>
  <si>
    <t>г.Елизово</t>
  </si>
  <si>
    <t>1.5</t>
  </si>
  <si>
    <t>Краевое государственное автономное учреждение дополнительного профессионального образования "Камчатский институт развития образования"</t>
  </si>
  <si>
    <t>1.6</t>
  </si>
  <si>
    <t xml:space="preserve">Краевое государственное общеобразовательное автономное учреждение "Центр образования "Эврика" </t>
  </si>
  <si>
    <t>Краевое государственное общеобразовательное автономное учреждение "Центр образования "Эврика" (дошкольное отделение, ПКГО, ул. Топоркова)</t>
  </si>
  <si>
    <t>1.7</t>
  </si>
  <si>
    <t>Краевое государственное автономное учреждение "Камчатский центр информатизации и оценки качества образования"</t>
  </si>
  <si>
    <t>1.8</t>
  </si>
  <si>
    <t xml:space="preserve">Краевое государственное автономное учреждение "Камчатский центр психолого-педагогической реабилитации и коррекции"                 </t>
  </si>
  <si>
    <t>1.9</t>
  </si>
  <si>
    <t>Краевое государственное автономное учреждение "Отраслевой функциональный центр системы образования"</t>
  </si>
  <si>
    <t>г. Петропавловск-Камчатский</t>
  </si>
  <si>
    <t>2.0</t>
  </si>
  <si>
    <t>Краевое государственное автономное учреждение "Камчатский центр развития детского отдыха"</t>
  </si>
  <si>
    <t>Елизовский район, с. Паратунка, ДОЛ "имени Ю.А. Гагарина"</t>
  </si>
  <si>
    <t>Министерство социального благополучия и семейной политики Камчатского края, в том числе:</t>
  </si>
  <si>
    <t>2.1</t>
  </si>
  <si>
    <t>КГА СУ СЗ "Паратунский дом-интернат для престарелых и инвалидов"</t>
  </si>
  <si>
    <t>п. Паратунка</t>
  </si>
  <si>
    <t>2.2</t>
  </si>
  <si>
    <t>КГА ПСУ СЗ "Камчатский комплексный центр по оказанию помощи лицам без определенного места жительства и занятий и социальной реабилитации граждан"</t>
  </si>
  <si>
    <t>2.3</t>
  </si>
  <si>
    <t>КГАУ СЗ «Елизовский психоневрологический интернат для детей и молодых инвалидов «Ягодка»</t>
  </si>
  <si>
    <t>г. Елизово</t>
  </si>
  <si>
    <t>2.4</t>
  </si>
  <si>
    <t xml:space="preserve">КГАУ СЗ "Камчатский специальный дом ветеранов"                        (социально-реабилитационный центр для инвалидов)                                                                                                                     </t>
  </si>
  <si>
    <t>2.5</t>
  </si>
  <si>
    <t xml:space="preserve">КГАУ СЗ "Камчатский центр социальной помощи семье и детям "Семья"                                                                                            </t>
  </si>
  <si>
    <t xml:space="preserve">КГАУ СЗ "Камчатский центр социальной помощи семье и детям "Семья" (в том числе филиалы в Пенжинском районе)                                                                                                                   </t>
  </si>
  <si>
    <t>Пенжинский район: с.Манилы, с.Таловка, с.Аянки, с.Слаутное</t>
  </si>
  <si>
    <t>АО "ЮЭСК"</t>
  </si>
  <si>
    <t>2.6</t>
  </si>
  <si>
    <t xml:space="preserve">КГА СУ СЗ "Елизовский дом-интернат психоневрологического типа"                                                                            </t>
  </si>
  <si>
    <t>2.7</t>
  </si>
  <si>
    <t xml:space="preserve">КГАУ СЗ "Паланский комплексный центр социального обслуживания населения" (Палана)                                                                                                                  </t>
  </si>
  <si>
    <t>Городской округ «посёлок Палана»</t>
  </si>
  <si>
    <t>2.8</t>
  </si>
  <si>
    <t xml:space="preserve">КГА СУ СЗ "Тигильский дом-интернат психоневрологического типа"                                                                                                      </t>
  </si>
  <si>
    <t>п. Тигиль</t>
  </si>
  <si>
    <t>2.9</t>
  </si>
  <si>
    <t>КГАУ СЗ "Камчатский социально-реабилитационный центр для несовершеннолетних" (с.Мильково)</t>
  </si>
  <si>
    <t>с. Мильково</t>
  </si>
  <si>
    <t>2.10</t>
  </si>
  <si>
    <t xml:space="preserve"> КГАУ СЗ "Мильковский комплексный центр социального обслуживания населения"</t>
  </si>
  <si>
    <t>2.11</t>
  </si>
  <si>
    <t>КГАУ СЗ "Комплексный центр социального обслуживания населения  Елизовского района"</t>
  </si>
  <si>
    <t>КГАУ СЗ "Комплексный центр социального обслуживания населения  Елизовского района" (филиал п. Соболево)</t>
  </si>
  <si>
    <t>п. Соболево</t>
  </si>
  <si>
    <t>2.12</t>
  </si>
  <si>
    <t>КГАУ СЗ "Комплексный центр социального обслуживания населения Вилючинского городского округа"</t>
  </si>
  <si>
    <t>г. Вилючинск</t>
  </si>
  <si>
    <t>2.13</t>
  </si>
  <si>
    <t>КГАУ СЗ "Комплексный центр социального обслуживания населения Усть-Большерецкого района"</t>
  </si>
  <si>
    <t>с. Усть-Большерецк</t>
  </si>
  <si>
    <t>КГАУ СЗ "Комплексный центр социального обслуживания населения Усть-Большерецкого района" (п. Озерновский)</t>
  </si>
  <si>
    <t>п. Озерновский</t>
  </si>
  <si>
    <t>2.14</t>
  </si>
  <si>
    <t>КГА СУ СЗ "Мильковский дом-интернат малой вместимости для граждан пожилого возраста и инвалидов"</t>
  </si>
  <si>
    <t>п. Атласово</t>
  </si>
  <si>
    <t>2.15</t>
  </si>
  <si>
    <t>КГАУ СЗ "Комплексный центр социального обслуживания населения Петропавловск-Камчатского городского округа"</t>
  </si>
  <si>
    <t>КГАУ СЗ "Комплексный центр социального обслуживания населения Петропавловск-Камчатского городского округа" (Оссора)</t>
  </si>
  <si>
    <t>п. Оссора</t>
  </si>
  <si>
    <t>2.16</t>
  </si>
  <si>
    <t>КГАУ СЗ "Тигильский комплексный центр социального обслуживания населения" (с. Тигиль)</t>
  </si>
  <si>
    <t>с. Тигиль</t>
  </si>
  <si>
    <t xml:space="preserve">КГАУ СЗ "Тигильский комплексный центр социального обслуживания населения" (с.Усть-Хайрюзово) </t>
  </si>
  <si>
    <t>с. Усть-Хайрюзово</t>
  </si>
  <si>
    <t>АО "Корякэнерго"</t>
  </si>
  <si>
    <t>2.17</t>
  </si>
  <si>
    <t>КГАУ СЗ "Быстринский комплексный центр социального обслуживания населения"</t>
  </si>
  <si>
    <t>с. Эссо</t>
  </si>
  <si>
    <t>2.18</t>
  </si>
  <si>
    <t xml:space="preserve">КГАУ СЗ "Комплексный центр социального обслуживания населения Усть-Камчатского района"  </t>
  </si>
  <si>
    <t>п. Усть-Камчатск</t>
  </si>
  <si>
    <t>2.19</t>
  </si>
  <si>
    <t>КГАУ "Камчатский ресурсный центр содействия развитию семейных форм устройства"</t>
  </si>
  <si>
    <t>3.</t>
  </si>
  <si>
    <t>Министерство культуры  Камчатского края, в том числе:</t>
  </si>
  <si>
    <t>3.1</t>
  </si>
  <si>
    <t xml:space="preserve">Краевое государственное автономное учреждение "Камчатский театр кукол" </t>
  </si>
  <si>
    <t>3.2</t>
  </si>
  <si>
    <t>Краевое государственное автономное учреждение "Камчатский театр драмы и комедии"</t>
  </si>
  <si>
    <t>4.</t>
  </si>
  <si>
    <t xml:space="preserve">Министерство спорта Камчатского края, в том числе:  </t>
  </si>
  <si>
    <t>4.1</t>
  </si>
  <si>
    <t>Краевое государственное автономное учреждение  дополнительного образования "Спортивная школа олимпийского резерва по плаванию"</t>
  </si>
  <si>
    <t>4.2</t>
  </si>
  <si>
    <t>Краевое государственное автономное учреждение физкультурно-оздоровительный комплекс "Звездный"</t>
  </si>
  <si>
    <t>4.3</t>
  </si>
  <si>
    <t xml:space="preserve">Краевое государственное автономное учреждение дополнительного образования "Спортивная школа олимпийского резерва  "Эдельвейс"                                                                     </t>
  </si>
  <si>
    <t>4.4</t>
  </si>
  <si>
    <t xml:space="preserve">Краевое государственное автономное учреждение  дополнительного образования "Спортивная школа олимпийского резерва "Морозная"                                                  </t>
  </si>
  <si>
    <t>4.5</t>
  </si>
  <si>
    <t>Краевое государственное автономное учреждение  дополнительного образования "Спортивная школа олимпийского резерва тхэквандо"</t>
  </si>
  <si>
    <t>4.6</t>
  </si>
  <si>
    <t xml:space="preserve">Краевое государственное автономное учреждение дополнительного образования "Спортивная  школа олимпийского резерва по зимним видам спорта"                                                                                            </t>
  </si>
  <si>
    <t>4.7</t>
  </si>
  <si>
    <t>Краевое государственное автономное учреждение "Центр спортивной подготовки Камчатского края"</t>
  </si>
  <si>
    <t>п.Малки</t>
  </si>
  <si>
    <t>4.8</t>
  </si>
  <si>
    <t xml:space="preserve">Краевое государственное автономное учреждение физкультурно-оздоровительный комплекс  "Радужный" </t>
  </si>
  <si>
    <t>4.9</t>
  </si>
  <si>
    <t>Краевое государственное автономное учреждение физкультурно-оздоровительный комплекс  "Радужный"  («Водник»)</t>
  </si>
  <si>
    <t>4.10</t>
  </si>
  <si>
    <t>Краевое государственное автономное учреждение дополнительного образования "Спортивная школа по сноуборду"</t>
  </si>
  <si>
    <t>5.</t>
  </si>
  <si>
    <t>Агентство лесного  хозяйства  Камчатского края</t>
  </si>
  <si>
    <t>5.1</t>
  </si>
  <si>
    <t xml:space="preserve">Краевое государственное автономное учреждение"Охрана Камчатских лесов"                                                                     </t>
  </si>
  <si>
    <t>п. Козыревск</t>
  </si>
  <si>
    <t xml:space="preserve">АО "ЮЭСК" </t>
  </si>
  <si>
    <t>п. Долиновка</t>
  </si>
  <si>
    <t>п. Ключи</t>
  </si>
  <si>
    <t>п. Коряки</t>
  </si>
  <si>
    <t>6.</t>
  </si>
  <si>
    <t>Министерство цифрового развития Камчатского края</t>
  </si>
  <si>
    <t>6.1</t>
  </si>
  <si>
    <t xml:space="preserve">Краевое государственное автономное учреждение "Информационно- технологический центр Камчатского края"                                                                                                                                                                                                       </t>
  </si>
  <si>
    <t>7.</t>
  </si>
  <si>
    <t>Министерство развития гражданского общества и молодежи Камчатского края</t>
  </si>
  <si>
    <t>7.1</t>
  </si>
  <si>
    <t xml:space="preserve">Краевое государственное автономное учреждение "Дворец молодежи"                 </t>
  </si>
  <si>
    <t>Администрация Губернатора Камчатского края:</t>
  </si>
  <si>
    <t>8.1</t>
  </si>
  <si>
    <t>Краевое государственное автономное учреждение "Информационное агентство "Камчатка"</t>
  </si>
  <si>
    <t>ИТОГО:</t>
  </si>
  <si>
    <t>Прогнозный предельный индекс возможного изменения тарифа</t>
  </si>
  <si>
    <t>дефлятор</t>
  </si>
  <si>
    <t>Приложение 2.2</t>
  </si>
  <si>
    <r>
      <rPr>
        <b/>
        <sz val="14"/>
        <rFont val="Times New Roman"/>
        <family val="1"/>
      </rPr>
      <t xml:space="preserve">Расчет ассигнований, необходимых для оплаты тепловой энергии в 2024 году краевым государственным </t>
    </r>
    <r>
      <rPr>
        <b/>
        <i/>
        <sz val="14"/>
        <rFont val="Times New Roman"/>
        <family val="1"/>
      </rPr>
      <t>автономным</t>
    </r>
    <r>
      <rPr>
        <b/>
        <sz val="14"/>
        <rFont val="Times New Roman"/>
        <family val="1"/>
      </rPr>
      <t xml:space="preserve"> учреждениям                                                                                                                                                                                                                               </t>
    </r>
  </si>
  <si>
    <t>Наименование потребителей с указанием месторасположения (сельское поселение)</t>
  </si>
  <si>
    <t>01.01.2024 — 31.05.2024</t>
  </si>
  <si>
    <t>01.10.2024 — 31.12.2024</t>
  </si>
  <si>
    <t>Лимит потребления, Гкал</t>
  </si>
  <si>
    <r>
      <rPr>
        <b/>
        <sz val="10"/>
        <rFont val="Times New Roman"/>
        <family val="1"/>
      </rPr>
      <t>Тариф за 1 Гкал (1м</t>
    </r>
    <r>
      <rPr>
        <b/>
        <vertAlign val="superscript"/>
        <sz val="10"/>
        <rFont val="Times New Roman"/>
        <family val="1"/>
      </rPr>
      <t>3</t>
    </r>
    <r>
      <rPr>
        <b/>
        <sz val="10"/>
        <rFont val="Times New Roman"/>
        <family val="1"/>
      </rPr>
      <t xml:space="preserve"> газа) с НДС,  руб.</t>
    </r>
  </si>
  <si>
    <t>ПАО "Камчатэнерго"</t>
  </si>
  <si>
    <t>Кафедра в п.Палана</t>
  </si>
  <si>
    <t>Городской округ "поселок Палана"</t>
  </si>
  <si>
    <t>МУП "Горсеть"</t>
  </si>
  <si>
    <t xml:space="preserve">Краевое государственное автономное учреждение "Камчатский центр психолого-педагогической реабилитации и коррекции"              </t>
  </si>
  <si>
    <t>2.</t>
  </si>
  <si>
    <t>АО "Тепло земли"</t>
  </si>
  <si>
    <r>
      <rPr>
        <sz val="10"/>
        <rFont val="Times New Roman"/>
        <family val="1"/>
      </rPr>
      <t>КГАУ СЗ "Многопрофильный центр реабилитации"</t>
    </r>
    <r>
      <rPr>
        <b/>
        <sz val="10"/>
        <color rgb="FFFF0000"/>
        <rFont val="Times New Roman"/>
        <family val="1"/>
      </rPr>
      <t>(по тарифу для населения)</t>
    </r>
  </si>
  <si>
    <t>г. Петропавловск-Камчатский, ул. Дальняя 54</t>
  </si>
  <si>
    <t xml:space="preserve">КГАУ СЗ "Камчатский специальный дом ветеранов" (социально-реабилитационный центр для инвалидов)                                                                                                                     </t>
  </si>
  <si>
    <t>г. Петропавловск-Камчатский, ул. Индустриальная 2</t>
  </si>
  <si>
    <t>ПАО "Камчатскэнерго"               1 контур</t>
  </si>
  <si>
    <t xml:space="preserve">КГАУ СЗ "Камчатский центр социальной помощи семье и детям "Семья" (филиалы в с. Манилы, с. Таловка, с. Слаутное, с. Аянка )                                                                                                                  </t>
  </si>
  <si>
    <t>Пенжинский район</t>
  </si>
  <si>
    <t xml:space="preserve">КГАУ СЗ "Камчатский центр социальной помощи семье и детям "Семья" (филиалы в г.Петропавловск-Камчатский )                                                                                                                  </t>
  </si>
  <si>
    <t>КГА СУ СЗ "Елизовский дом-интернат психоневрологического типа"</t>
  </si>
  <si>
    <t xml:space="preserve">КГАУ СЗ "Паланский комплексный центр социального обслуживания населения"                    (п. Палана)                                                                                                                  </t>
  </si>
  <si>
    <t>МУП "Горсети"</t>
  </si>
  <si>
    <t>КГА СУ СЗ "Тигильский дом-интернат психоневрологического типа"</t>
  </si>
  <si>
    <t>АО "Камчатэнергосервис"</t>
  </si>
  <si>
    <t>ООО "Стимул"</t>
  </si>
  <si>
    <t>c.Усть-Большерецк, с.Апача</t>
  </si>
  <si>
    <t>Карагинский район, п.Оссора</t>
  </si>
  <si>
    <t>АО "Оссора"</t>
  </si>
  <si>
    <t>Тигильский район,
с. Усть- Хайрюзово</t>
  </si>
  <si>
    <t>АО  "Корякэнерго"</t>
  </si>
  <si>
    <t>МУП "Тепловодхоз" Козыревского сельского поселения</t>
  </si>
  <si>
    <t>ООО "Строй-Альянс"</t>
  </si>
  <si>
    <t xml:space="preserve">Краевое государственное автономное учреждение физкультурно-оздоровительный комплекс  "Радужный"  </t>
  </si>
  <si>
    <t>Краевое государственное автономное учреждение физкультурно-оздоровительный комплекс  "Радужный"  (Водник)</t>
  </si>
  <si>
    <r>
      <rPr>
        <sz val="10"/>
        <rFont val="Times New Roman"/>
        <family val="1"/>
      </rPr>
      <t xml:space="preserve">г.Петропавловск-Камчатский                     </t>
    </r>
    <r>
      <rPr>
        <sz val="10"/>
        <color rgb="FFC9211E"/>
        <rFont val="Times New Roman"/>
        <family val="1"/>
      </rPr>
      <t>1 контур</t>
    </r>
  </si>
  <si>
    <t>Агентство лесного  хозяйства  Камчатского края, в том числе:</t>
  </si>
  <si>
    <t>Краевое государственное автономное учреждение"Охрана Камчатских лесов"</t>
  </si>
  <si>
    <t xml:space="preserve">Краевое государственное автономное учреждение "Информационно- технологический центр Камчатского края"   </t>
  </si>
  <si>
    <t>Приложение 2.3</t>
  </si>
  <si>
    <t xml:space="preserve">Расчет ассигнований, необходимых для оплаты  горячего водоснабжения (закрытая система) в  2024 году  краевым государственным автономным учреждениям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</si>
  <si>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двухкомпонентный</t>
  </si>
  <si>
    <t>однокомпонентный</t>
  </si>
  <si>
    <t>Лимит, Гкал</t>
  </si>
  <si>
    <r>
      <rPr>
        <b/>
        <sz val="10"/>
        <rFont val="Times New Roman"/>
        <family val="1"/>
      </rPr>
      <t>Лимит,             м</t>
    </r>
    <r>
      <rPr>
        <b/>
        <vertAlign val="superscript"/>
        <sz val="10"/>
        <rFont val="Times New Roman"/>
        <family val="1"/>
      </rPr>
      <t>3</t>
    </r>
  </si>
  <si>
    <r>
      <rPr>
        <b/>
        <sz val="10"/>
        <rFont val="Times New Roman"/>
        <family val="1"/>
      </rPr>
      <t>Лимит,              м</t>
    </r>
    <r>
      <rPr>
        <b/>
        <vertAlign val="superscript"/>
        <sz val="10"/>
        <rFont val="Times New Roman"/>
        <family val="1"/>
      </rPr>
      <t>3</t>
    </r>
  </si>
  <si>
    <r>
      <rPr>
        <b/>
        <sz val="10"/>
        <rFont val="Times New Roman"/>
        <family val="1"/>
      </rPr>
      <t>Лимит, м</t>
    </r>
    <r>
      <rPr>
        <b/>
        <vertAlign val="superscript"/>
        <sz val="10"/>
        <rFont val="Times New Roman"/>
        <family val="1"/>
      </rPr>
      <t>3</t>
    </r>
  </si>
  <si>
    <t>12</t>
  </si>
  <si>
    <t>13</t>
  </si>
  <si>
    <t>14</t>
  </si>
  <si>
    <t>15</t>
  </si>
  <si>
    <t>16</t>
  </si>
  <si>
    <t>17</t>
  </si>
  <si>
    <t>18</t>
  </si>
  <si>
    <t>Краевое государственное профессиональное образовательное автономное  учреждение "Камчатский политехнический техникум"</t>
  </si>
  <si>
    <t xml:space="preserve">Краевое государственное общеобразовательное автономное учреждение "Центр образования "Эврика" "Центр образования "Эврика" </t>
  </si>
  <si>
    <t xml:space="preserve">Краевое государственное автономное учреждение "Камчатский центр психолого-педагогической реабилитации и коррекции"                          </t>
  </si>
  <si>
    <r>
      <rPr>
        <sz val="10"/>
        <rFont val="Times New Roman"/>
        <family val="1"/>
      </rPr>
      <t xml:space="preserve">КГА ПСУ СЗ "Камчатский комплексный центр по оказанию помощи лицам без определенного места жительства и занятий и социальной реабилитации граждан" </t>
    </r>
    <r>
      <rPr>
        <b/>
        <sz val="10"/>
        <rFont val="Times New Roman"/>
        <family val="1"/>
      </rPr>
      <t>(здание по ул. Рябиковская, д. 22/1)</t>
    </r>
  </si>
  <si>
    <r>
      <rPr>
        <sz val="10"/>
        <rFont val="Times New Roman"/>
        <family val="1"/>
      </rPr>
      <t xml:space="preserve">КГАУ СЗ "Многопрофильный центр реабилитации" </t>
    </r>
    <r>
      <rPr>
        <b/>
        <sz val="10"/>
        <color rgb="FFFF0000"/>
        <rFont val="Times New Roman"/>
        <family val="1"/>
      </rPr>
      <t>(по тарифу для населения)</t>
    </r>
  </si>
  <si>
    <t xml:space="preserve"> 2.1</t>
  </si>
  <si>
    <t>Министерство спорта Камчатского края, в том числе:</t>
  </si>
  <si>
    <t>Краевое государственное автономное учреждение "Центр спортивной подготовки Камчатского края" (БО "Малки")</t>
  </si>
  <si>
    <t>ООО "Аквариус"</t>
  </si>
  <si>
    <t xml:space="preserve"> </t>
  </si>
  <si>
    <t>Приложение 2.4</t>
  </si>
  <si>
    <t>Потребители</t>
  </si>
  <si>
    <t>Лимит,              м3</t>
  </si>
  <si>
    <t>Лимит,              Гкал</t>
  </si>
  <si>
    <t>Лимит,             м3</t>
  </si>
  <si>
    <t>19</t>
  </si>
  <si>
    <t>20</t>
  </si>
  <si>
    <t xml:space="preserve"> Краевое государственное профессиональное образовательное автономное  учреждение "Камчатский морской энергетический техникум"</t>
  </si>
  <si>
    <t xml:space="preserve">Краевое государственное автономное учреждение "Камчатский центр психолого-педагогической реабилитации и коррекции"            </t>
  </si>
  <si>
    <t>с.Усть-Большерецк</t>
  </si>
  <si>
    <t xml:space="preserve">АО "Камчатэнергосервис" </t>
  </si>
  <si>
    <t>Приложение 2.5</t>
  </si>
  <si>
    <t xml:space="preserve">Водопотребление </t>
  </si>
  <si>
    <t>КГУП "Камчатский водоканал"</t>
  </si>
  <si>
    <t>Краевое государственное профессиональное образовательное автономное   учреждение "Камчатский колледж технологии и сервиса", П-К</t>
  </si>
  <si>
    <t>Краевое государственное профессиональное образовательное автономное   учреждение "Камчатский колледж технологии и сервиса", г. Елизово</t>
  </si>
  <si>
    <t>Елизовский район, п. Паратунка</t>
  </si>
  <si>
    <t>МУП "Паратунское коммунальное хозяйство"</t>
  </si>
  <si>
    <t xml:space="preserve">КГАУ СЗ "Многопрофильный центр реабилитации" </t>
  </si>
  <si>
    <t xml:space="preserve">КГАУ СЗ "Камчатский специальный дом ветеранов"  (социально-реабилитационный центр для инвалидов)                                                                                                                     </t>
  </si>
  <si>
    <t xml:space="preserve">КГАУ СЗ "Камчатский специальный дом ветеранов"   (социально-реабилитационный центр для инвалидов)                                                                                                                     </t>
  </si>
  <si>
    <t>Пенжинский МР с. Манилы</t>
  </si>
  <si>
    <t>АО "Южные электрические сети Камчатки"</t>
  </si>
  <si>
    <t>Пенжинский МР с. Слаутное</t>
  </si>
  <si>
    <t>Тигильский МР, с.Тигиль</t>
  </si>
  <si>
    <t>ООО "Наш Дом"</t>
  </si>
  <si>
    <t xml:space="preserve"> г. Вилючинск</t>
  </si>
  <si>
    <t>МКП ВГО "Вилючинский водоканал"</t>
  </si>
  <si>
    <t>МУП "Коммунальное хозяйство Усть-Большерецкого сельского поселения"</t>
  </si>
  <si>
    <t>КГАУ СЗ "Комплексный центр социального обслуживания населения Усть-Большерецкого района" (с. Апача)</t>
  </si>
  <si>
    <t>Усть-Большерецкий МР с. Апача</t>
  </si>
  <si>
    <t>МБУ ЖКХ "Надежда"</t>
  </si>
  <si>
    <t>Мильковский район с.Атласово</t>
  </si>
  <si>
    <t>Тигильский МР, с. Усть-Хайрюзово</t>
  </si>
  <si>
    <t>АО " Корякэнерго"</t>
  </si>
  <si>
    <t>Быстринский район, с. Эссо</t>
  </si>
  <si>
    <t>Усть-Камчатский район, п. Ключи</t>
  </si>
  <si>
    <t>МУП "Ключевская управляющая компания" УСН</t>
  </si>
  <si>
    <t>Усть-Камчатский район, п. Козыревск</t>
  </si>
  <si>
    <t>Усть-Камчатский район, п. Усть-Камчатск</t>
  </si>
  <si>
    <t>МУП "Водоканал Усть-Камчатского сельского поселения"</t>
  </si>
  <si>
    <t>Краевое государственное бюджетное учреждение "Камчатский театр драмы и комедии"</t>
  </si>
  <si>
    <t xml:space="preserve">Краевое государственное автономное учреждение "Центр спортивной подготовки Камчатского края" </t>
  </si>
  <si>
    <t xml:space="preserve">г.Петропавловск-Камчатский </t>
  </si>
  <si>
    <t xml:space="preserve">Краевое государственное автономное учреждение  "Спортивная школа олимпийского резерва "Морозная"                                                  </t>
  </si>
  <si>
    <t xml:space="preserve">Краевое государственное автономное учреждение "Информационно- технологический центр Камчатского края"    </t>
  </si>
  <si>
    <t>Прогнозный предельный индекс возможного изменения тарифа:</t>
  </si>
  <si>
    <t>Петропавловск-Камчатский</t>
  </si>
  <si>
    <t>Камчатский край</t>
  </si>
  <si>
    <t>Приложение 2.6</t>
  </si>
  <si>
    <t>Водоотведение</t>
  </si>
  <si>
    <t>Краевое государственное автономное учреждение дополнительного профессионального образования "Камчатский институт развития образования":</t>
  </si>
  <si>
    <t>Кафедра п. Палана</t>
  </si>
  <si>
    <t>КГАУ СЗ "Многопрофильный центр реабилитации"</t>
  </si>
  <si>
    <t>АО "СВРЦ"</t>
  </si>
  <si>
    <t>Усть-Большерецкий район, с. Усть-Большерецк</t>
  </si>
  <si>
    <t>с.Апача</t>
  </si>
  <si>
    <t xml:space="preserve">КГАУ СЗ "Тигильский комплексный центр социального обслуживания населения" (с. Тигиль) </t>
  </si>
  <si>
    <t>Краевое государственное автономное учреждение физкультурно-оздоровительный комплекс  "Радужный" (Водник)</t>
  </si>
  <si>
    <t xml:space="preserve">Краевое государственное автономное учреждение "Информационно- технологический центр Камчатского края"  </t>
  </si>
  <si>
    <t>Приложение 2.7</t>
  </si>
  <si>
    <t xml:space="preserve">и энергетики Камчатского края </t>
  </si>
  <si>
    <r>
      <rPr>
        <b/>
        <sz val="14"/>
        <rFont val="Times New Roman"/>
        <family val="1"/>
      </rPr>
      <t xml:space="preserve">Расчет ассигнований, необходимых для оплаты услуг по обращению с твердыми коммунальными отходами в 2024 году  краевым государственным </t>
    </r>
    <r>
      <rPr>
        <b/>
        <i/>
        <sz val="14"/>
        <rFont val="Times New Roman"/>
        <family val="1"/>
      </rPr>
      <t>автономным</t>
    </r>
    <r>
      <rPr>
        <b/>
        <sz val="14"/>
        <rFont val="Times New Roman"/>
        <family val="1"/>
      </rPr>
      <t xml:space="preserve"> учреждениям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</si>
  <si>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 xml:space="preserve">Сумма, тыс. рублей </t>
  </si>
  <si>
    <t xml:space="preserve">Сумма, тыс. руб. </t>
  </si>
  <si>
    <t>1.1.</t>
  </si>
  <si>
    <t>ГУП "Спецтранс"</t>
  </si>
  <si>
    <t>Краевое государственное профессиональное образовательное автономное учреждение "Камчатский колледж технологии и сервиса"</t>
  </si>
  <si>
    <t>Краевое государственное общеобразовательное автономное учреждение "Центр образования "Эврика" ул. Топоркова</t>
  </si>
  <si>
    <t xml:space="preserve">Краевое государственное автономное учреждение"Охрана Камчатских лесов"                                                                                                                                                                                                                                                   </t>
  </si>
  <si>
    <t>5.2</t>
  </si>
  <si>
    <t>п.Козыревск</t>
  </si>
  <si>
    <t>Министерство развития гражданского общества и молодежи  Камчатского края</t>
  </si>
  <si>
    <t>21</t>
  </si>
  <si>
    <t>ИТОГО</t>
  </si>
  <si>
    <t>Тариф за 1 кВт*ч с НДС, (руб.)</t>
  </si>
  <si>
    <t>Сумма, (тыс.руб.)</t>
  </si>
  <si>
    <t xml:space="preserve">Тариф за 1 кВт*ч с НДС, (руб.) </t>
  </si>
  <si>
    <t xml:space="preserve">Сумма, (тыс.руб.) </t>
  </si>
  <si>
    <r>
      <t>Краевое государственное профессиональное образовательное автономное учреждение "Камчатский политехнический техникум"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(общежитие по тарифу населения)</t>
    </r>
  </si>
  <si>
    <r>
      <t xml:space="preserve">КГАУ СЗ "Многопрофильный центр реабилитации"                     </t>
    </r>
    <r>
      <rPr>
        <b/>
        <sz val="10"/>
        <color rgb="FFFF0000"/>
        <rFont val="Times New Roman"/>
        <family val="1"/>
      </rPr>
      <t>(по тарифу для населения)</t>
    </r>
  </si>
  <si>
    <r>
      <t>Тариф за 1 Гкал (1м</t>
    </r>
    <r>
      <rPr>
        <b/>
        <vertAlign val="superscript"/>
        <sz val="10"/>
        <rFont val="Times New Roman"/>
        <family val="1"/>
      </rPr>
      <t>3</t>
    </r>
    <r>
      <rPr>
        <b/>
        <sz val="10"/>
        <rFont val="Times New Roman"/>
        <family val="1"/>
      </rPr>
      <t xml:space="preserve"> газа) с НДС, (руб.)</t>
    </r>
  </si>
  <si>
    <t>Сумма,                        (тыс. руб.)</t>
  </si>
  <si>
    <t>Тариф за 1 Гкал с НДС, (руб.)</t>
  </si>
  <si>
    <t>Тариф за 1 м3 с НДС, (руб.)</t>
  </si>
  <si>
    <r>
      <t>Тариф за 1 м</t>
    </r>
    <r>
      <rPr>
        <b/>
        <vertAlign val="superscript"/>
        <sz val="10"/>
        <rFont val="Times New Roman"/>
        <family val="1"/>
      </rPr>
      <t>3</t>
    </r>
    <r>
      <rPr>
        <b/>
        <sz val="10"/>
        <rFont val="Times New Roman"/>
        <family val="1"/>
      </rPr>
      <t xml:space="preserve"> с НДС,       (руб.) </t>
    </r>
  </si>
  <si>
    <r>
      <t>Тариф за 1 м</t>
    </r>
    <r>
      <rPr>
        <b/>
        <vertAlign val="superscript"/>
        <sz val="10"/>
        <rFont val="Times New Roman"/>
        <family val="1"/>
      </rPr>
      <t>3</t>
    </r>
    <r>
      <rPr>
        <b/>
        <sz val="10"/>
        <rFont val="Times New Roman"/>
        <family val="1"/>
      </rPr>
      <t xml:space="preserve"> с НДС,   (руб.)</t>
    </r>
  </si>
  <si>
    <t>Всего, (тыс.руб.)</t>
  </si>
  <si>
    <r>
      <t xml:space="preserve"> Расчет ассигнований, необходимых для оплаты горячего водоснабжения (открытая система) краевым государственным </t>
    </r>
    <r>
      <rPr>
        <b/>
        <i/>
        <sz val="12"/>
        <rFont val="Times New Roman"/>
        <family val="1"/>
        <charset val="204"/>
      </rPr>
      <t>автономным</t>
    </r>
    <r>
      <rPr>
        <b/>
        <sz val="12"/>
        <rFont val="Times New Roman"/>
        <family val="1"/>
        <charset val="204"/>
      </rPr>
      <t xml:space="preserve"> учреждениям  на 2024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</si>
  <si>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КГА ПСУ СЗ "Камчатский комплексный центр по оказанию помощи лицам без определенного места жительства и занятий и социальной реабилитации граждан" </t>
    </r>
    <r>
      <rPr>
        <b/>
        <sz val="10"/>
        <rFont val="Times New Roman"/>
        <family val="1"/>
      </rPr>
      <t>(здание по ул. Партизанская, д. 28)</t>
    </r>
  </si>
  <si>
    <r>
      <t xml:space="preserve">Расчет ассигнований, необходимых для оплаты холодного водоснабжения на 2024 год краевым государственным </t>
    </r>
    <r>
      <rPr>
        <b/>
        <i/>
        <sz val="14"/>
        <rFont val="Times New Roman"/>
        <family val="1"/>
        <charset val="204"/>
      </rPr>
      <t>автономным</t>
    </r>
    <r>
      <rPr>
        <b/>
        <sz val="14"/>
        <rFont val="Times New Roman"/>
        <family val="1"/>
        <charset val="204"/>
      </rPr>
      <t xml:space="preserve"> учреждениям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</si>
  <si>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>Лимит,             м</t>
    </r>
    <r>
      <rPr>
        <b/>
        <vertAlign val="superscript"/>
        <sz val="10"/>
        <rFont val="Times New Roman"/>
        <family val="1"/>
      </rPr>
      <t>3</t>
    </r>
  </si>
  <si>
    <r>
      <t>Лимит,  м</t>
    </r>
    <r>
      <rPr>
        <b/>
        <vertAlign val="superscript"/>
        <sz val="10"/>
        <rFont val="Times New Roman"/>
        <family val="1"/>
      </rPr>
      <t>3</t>
    </r>
  </si>
  <si>
    <r>
      <t xml:space="preserve">КГАУ СЗ "Многопрофильный центр реабилитации" </t>
    </r>
    <r>
      <rPr>
        <b/>
        <sz val="10"/>
        <color rgb="FFFF0000"/>
        <rFont val="Times New Roman"/>
        <family val="1"/>
      </rPr>
      <t>(по тарифу для населения)</t>
    </r>
  </si>
  <si>
    <t>Краевое государственное профессиональное образовательное автономное   учреждение "Камчатский колледж технологии и сервиса"</t>
  </si>
  <si>
    <t>Тариф за 1 Гкал  с НДС, (руб.)</t>
  </si>
  <si>
    <t>Тариф за 1 м3  с НДС (руб.)</t>
  </si>
  <si>
    <t>Сумма (тыс. руб.)</t>
  </si>
  <si>
    <t xml:space="preserve">Тариф за 1 м3  с НДС  (руб.)  </t>
  </si>
  <si>
    <t xml:space="preserve">Итого,    (тыс.руб.)  </t>
  </si>
  <si>
    <r>
      <t>Тариф за 1 м</t>
    </r>
    <r>
      <rPr>
        <b/>
        <vertAlign val="superscript"/>
        <sz val="10"/>
        <rFont val="Times New Roman"/>
        <family val="1"/>
      </rPr>
      <t>3</t>
    </r>
    <r>
      <rPr>
        <b/>
        <sz val="10"/>
        <rFont val="Times New Roman"/>
        <family val="1"/>
      </rPr>
      <t xml:space="preserve">  с НДС, (руб.)  </t>
    </r>
  </si>
  <si>
    <r>
      <t>Тариф за 1 м</t>
    </r>
    <r>
      <rPr>
        <b/>
        <vertAlign val="superscript"/>
        <sz val="10"/>
        <rFont val="Times New Roman"/>
        <family val="1"/>
      </rPr>
      <t>3</t>
    </r>
    <r>
      <rPr>
        <b/>
        <sz val="10"/>
        <rFont val="Times New Roman"/>
        <family val="1"/>
      </rPr>
      <t xml:space="preserve"> с НДС, (руб.)   </t>
    </r>
  </si>
  <si>
    <r>
      <t xml:space="preserve">Расчет ассигнований, необходимых для оплаты водоотведения на 2024 год краевым государственным </t>
    </r>
    <r>
      <rPr>
        <b/>
        <i/>
        <sz val="14"/>
        <rFont val="Times New Roman"/>
        <family val="1"/>
        <charset val="204"/>
      </rPr>
      <t>автономным</t>
    </r>
    <r>
      <rPr>
        <b/>
        <sz val="14"/>
        <rFont val="Times New Roman"/>
        <family val="1"/>
        <charset val="204"/>
      </rPr>
      <t xml:space="preserve"> учреждениям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</si>
  <si>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>Лимит,              м</t>
    </r>
    <r>
      <rPr>
        <b/>
        <vertAlign val="superscript"/>
        <sz val="10"/>
        <rFont val="Times New Roman"/>
        <family val="1"/>
      </rPr>
      <t>3</t>
    </r>
  </si>
  <si>
    <r>
      <t>Тариф за 1 м</t>
    </r>
    <r>
      <rPr>
        <b/>
        <vertAlign val="superscript"/>
        <sz val="10"/>
        <rFont val="Times New Roman"/>
        <family val="1"/>
      </rPr>
      <t>3</t>
    </r>
    <r>
      <rPr>
        <b/>
        <sz val="10"/>
        <rFont val="Times New Roman"/>
        <family val="1"/>
      </rPr>
      <t xml:space="preserve">с НДС, в (руб.)  </t>
    </r>
  </si>
  <si>
    <r>
      <t>Тариф за 1 м</t>
    </r>
    <r>
      <rPr>
        <b/>
        <vertAlign val="superscript"/>
        <sz val="10"/>
        <rFont val="Times New Roman"/>
        <family val="1"/>
      </rPr>
      <t>3</t>
    </r>
    <r>
      <rPr>
        <b/>
        <sz val="10"/>
        <rFont val="Times New Roman"/>
        <family val="1"/>
      </rPr>
      <t xml:space="preserve">  с НДС, руб.</t>
    </r>
  </si>
  <si>
    <r>
      <t>Лимит потребления,   м</t>
    </r>
    <r>
      <rPr>
        <b/>
        <vertAlign val="superscript"/>
        <sz val="10"/>
        <rFont val="Times New Roman"/>
        <family val="1"/>
      </rPr>
      <t>3</t>
    </r>
  </si>
  <si>
    <t xml:space="preserve">к приказу Министерства ЖКХ и энергетики Камчатского края </t>
  </si>
  <si>
    <t>к приказу Министерства ЖКХ и энергетики Камчатского края</t>
  </si>
  <si>
    <t>к приказу Министерства ЖКХ</t>
  </si>
  <si>
    <t>Сумма,              (тыс. руб.)</t>
  </si>
  <si>
    <t>Сумма         (тыс. руб.)</t>
  </si>
  <si>
    <t>Всего            (тыс. руб.)</t>
  </si>
  <si>
    <t>Всего                             (тыс. руб.)</t>
  </si>
  <si>
    <t>от 19.06-2023  № 20-257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</si>
</sst>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 x14ac:knownFonts="1"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b/>
      <sz val="10"/>
      <name val="Times New Roman"/>
      <family val="1"/>
    </font>
    <font>
      <b/>
      <sz val="9"/>
      <name val="Times New Roman"/>
      <family val="1"/>
    </font>
    <font>
      <b/>
      <sz val="10"/>
      <name val="Arial Cyr"/>
    </font>
    <font>
      <sz val="10"/>
      <name val="Arial Cyr"/>
    </font>
    <font>
      <sz val="10"/>
      <color rgb="FFFF0000"/>
      <name val="Times New Roman"/>
      <family val="1"/>
    </font>
    <font>
      <b/>
      <sz val="10"/>
      <color rgb="FFFF0000"/>
      <name val="Times New Roman"/>
      <family val="1"/>
    </font>
    <font>
      <sz val="10"/>
      <color rgb="FF000000"/>
      <name val="Times New Roman"/>
      <family val="1"/>
      <charset val="204"/>
    </font>
    <font>
      <b/>
      <sz val="10"/>
      <name val="Arial"/>
      <family val="2"/>
    </font>
    <font>
      <b/>
      <i/>
      <sz val="14"/>
      <name val="Times New Roman"/>
      <family val="1"/>
    </font>
    <font>
      <b/>
      <vertAlign val="superscript"/>
      <sz val="10"/>
      <name val="Times New Roman"/>
      <family val="1"/>
    </font>
    <font>
      <b/>
      <i/>
      <sz val="10"/>
      <name val="Times New Roman"/>
      <family val="1"/>
    </font>
    <font>
      <sz val="10"/>
      <color rgb="FFC9211E"/>
      <name val="Times New Roman"/>
      <family val="1"/>
    </font>
    <font>
      <sz val="10"/>
      <name val="Times New Roman"/>
      <family val="1"/>
      <charset val="204"/>
    </font>
    <font>
      <b/>
      <sz val="12"/>
      <name val="Times New Roman"/>
      <family val="1"/>
    </font>
    <font>
      <sz val="10"/>
      <color rgb="FF000000"/>
      <name val="Times New Roman"/>
      <family val="1"/>
    </font>
    <font>
      <sz val="10"/>
      <color rgb="FFFF0000"/>
      <name val="Arial"/>
      <family val="2"/>
    </font>
    <font>
      <i/>
      <sz val="10"/>
      <name val="Arial"/>
      <family val="2"/>
    </font>
    <font>
      <b/>
      <sz val="10"/>
      <color rgb="FFFF0000"/>
      <name val="Arial Cyr"/>
    </font>
    <font>
      <sz val="10"/>
      <color rgb="FFFF0000"/>
      <name val="Arial Cyr"/>
    </font>
    <font>
      <b/>
      <sz val="10.5"/>
      <color rgb="FFFF0000"/>
      <name val="Arial Cy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808080"/>
      </patternFill>
    </fill>
    <fill>
      <patternFill patternType="solid">
        <fgColor theme="0"/>
        <bgColor rgb="FFCCCCCC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FF9900"/>
      </patternFill>
    </fill>
    <fill>
      <patternFill patternType="solid">
        <fgColor theme="0"/>
        <bgColor rgb="FFDDDDDD"/>
      </patternFill>
    </fill>
    <fill>
      <patternFill patternType="solid">
        <fgColor theme="0"/>
        <bgColor rgb="FFFFBF00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78">
    <xf numFmtId="0" fontId="0" fillId="0" borderId="0" xfId="0"/>
    <xf numFmtId="4" fontId="27" fillId="2" borderId="0" xfId="0" applyNumberFormat="1" applyFont="1" applyFill="1"/>
    <xf numFmtId="4" fontId="27" fillId="2" borderId="0" xfId="0" applyNumberFormat="1" applyFont="1" applyFill="1" applyAlignment="1">
      <alignment horizontal="center"/>
    </xf>
    <xf numFmtId="0" fontId="27" fillId="3" borderId="0" xfId="0" applyFont="1" applyFill="1"/>
    <xf numFmtId="4" fontId="27" fillId="2" borderId="0" xfId="0" applyNumberFormat="1" applyFont="1" applyFill="1" applyBorder="1"/>
    <xf numFmtId="4" fontId="27" fillId="2" borderId="0" xfId="0" applyNumberFormat="1" applyFont="1" applyFill="1" applyBorder="1" applyAlignment="1">
      <alignment horizontal="center"/>
    </xf>
    <xf numFmtId="4" fontId="1" fillId="2" borderId="0" xfId="0" applyNumberFormat="1" applyFont="1" applyFill="1" applyAlignment="1">
      <alignment vertical="center"/>
    </xf>
    <xf numFmtId="49" fontId="7" fillId="2" borderId="1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vertical="center"/>
    </xf>
    <xf numFmtId="49" fontId="6" fillId="4" borderId="1" xfId="0" applyNumberFormat="1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left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4" fontId="8" fillId="2" borderId="0" xfId="0" applyNumberFormat="1" applyFont="1" applyFill="1"/>
    <xf numFmtId="4" fontId="2" fillId="2" borderId="1" xfId="0" applyNumberFormat="1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9" fillId="2" borderId="0" xfId="0" applyNumberFormat="1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/>
    <xf numFmtId="0" fontId="0" fillId="3" borderId="0" xfId="0" applyFill="1"/>
    <xf numFmtId="4" fontId="2" fillId="3" borderId="1" xfId="0" applyNumberFormat="1" applyFont="1" applyFill="1" applyBorder="1" applyAlignment="1">
      <alignment horizontal="left" vertical="center" wrapText="1"/>
    </xf>
    <xf numFmtId="4" fontId="2" fillId="3" borderId="1" xfId="0" applyNumberFormat="1" applyFont="1" applyFill="1" applyBorder="1" applyAlignment="1">
      <alignment horizontal="justify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6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left" vertical="top" wrapText="1"/>
    </xf>
    <xf numFmtId="49" fontId="2" fillId="6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left" vertical="top" wrapText="1"/>
    </xf>
    <xf numFmtId="4" fontId="2" fillId="2" borderId="3" xfId="0" applyNumberFormat="1" applyFont="1" applyFill="1" applyBorder="1" applyAlignment="1">
      <alignment horizontal="center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4" fontId="2" fillId="2" borderId="0" xfId="0" applyNumberFormat="1" applyFont="1" applyFill="1"/>
    <xf numFmtId="4" fontId="2" fillId="2" borderId="0" xfId="0" applyNumberFormat="1" applyFont="1" applyFill="1" applyAlignment="1">
      <alignment horizontal="center"/>
    </xf>
    <xf numFmtId="4" fontId="1" fillId="2" borderId="0" xfId="0" applyNumberFormat="1" applyFont="1" applyFill="1" applyAlignment="1">
      <alignment horizontal="center"/>
    </xf>
    <xf numFmtId="4" fontId="13" fillId="2" borderId="0" xfId="0" applyNumberFormat="1" applyFont="1" applyFill="1" applyAlignment="1">
      <alignment horizontal="center"/>
    </xf>
    <xf numFmtId="4" fontId="13" fillId="2" borderId="4" xfId="0" applyNumberFormat="1" applyFont="1" applyFill="1" applyBorder="1" applyAlignment="1">
      <alignment horizontal="center"/>
    </xf>
    <xf numFmtId="4" fontId="1" fillId="2" borderId="0" xfId="0" applyNumberFormat="1" applyFont="1" applyFill="1" applyAlignment="1">
      <alignment horizontal="right"/>
    </xf>
    <xf numFmtId="4" fontId="1" fillId="9" borderId="0" xfId="0" applyNumberFormat="1" applyFont="1" applyFill="1"/>
    <xf numFmtId="49" fontId="2" fillId="3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left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5" borderId="2" xfId="0" applyNumberFormat="1" applyFont="1" applyFill="1" applyBorder="1" applyAlignment="1">
      <alignment horizontal="center" vertical="center" wrapText="1"/>
    </xf>
    <xf numFmtId="4" fontId="2" fillId="3" borderId="2" xfId="0" applyNumberFormat="1" applyFont="1" applyFill="1" applyBorder="1" applyAlignment="1">
      <alignment horizontal="center" vertical="center" wrapText="1"/>
    </xf>
    <xf numFmtId="4" fontId="6" fillId="2" borderId="0" xfId="0" applyNumberFormat="1" applyFont="1" applyFill="1" applyBorder="1" applyAlignment="1">
      <alignment horizontal="center" vertical="center" wrapText="1"/>
    </xf>
    <xf numFmtId="4" fontId="6" fillId="8" borderId="5" xfId="0" applyNumberFormat="1" applyFont="1" applyFill="1" applyBorder="1" applyAlignment="1">
      <alignment horizontal="center" vertical="center" wrapText="1"/>
    </xf>
    <xf numFmtId="4" fontId="6" fillId="8" borderId="6" xfId="0" applyNumberFormat="1" applyFont="1" applyFill="1" applyBorder="1" applyAlignment="1">
      <alignment horizontal="center" vertical="center" wrapText="1"/>
    </xf>
    <xf numFmtId="4" fontId="6" fillId="8" borderId="7" xfId="0" applyNumberFormat="1" applyFont="1" applyFill="1" applyBorder="1" applyAlignment="1">
      <alignment horizontal="center" vertical="center" wrapText="1"/>
    </xf>
    <xf numFmtId="4" fontId="6" fillId="8" borderId="6" xfId="0" applyNumberFormat="1" applyFont="1" applyFill="1" applyBorder="1" applyAlignment="1">
      <alignment horizontal="left" vertical="center" wrapText="1"/>
    </xf>
    <xf numFmtId="4" fontId="20" fillId="2" borderId="1" xfId="0" applyNumberFormat="1" applyFont="1" applyFill="1" applyBorder="1" applyAlignment="1" applyProtection="1">
      <alignment horizontal="center" vertical="center" wrapText="1"/>
    </xf>
    <xf numFmtId="4" fontId="2" fillId="2" borderId="0" xfId="0" applyNumberFormat="1" applyFont="1" applyFill="1" applyBorder="1" applyAlignment="1">
      <alignment vertical="center" wrapText="1"/>
    </xf>
    <xf numFmtId="4" fontId="9" fillId="2" borderId="0" xfId="0" applyNumberFormat="1" applyFont="1" applyFill="1" applyAlignment="1">
      <alignment vertical="center"/>
    </xf>
    <xf numFmtId="4" fontId="16" fillId="2" borderId="1" xfId="0" applyNumberFormat="1" applyFont="1" applyFill="1" applyBorder="1" applyAlignment="1">
      <alignment horizontal="left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 applyAlignment="1">
      <alignment horizontal="right"/>
    </xf>
    <xf numFmtId="4" fontId="1" fillId="2" borderId="0" xfId="0" applyNumberFormat="1" applyFont="1" applyFill="1" applyBorder="1"/>
    <xf numFmtId="4" fontId="2" fillId="2" borderId="0" xfId="0" applyNumberFormat="1" applyFont="1" applyFill="1" applyBorder="1" applyAlignment="1">
      <alignment horizontal="right"/>
    </xf>
    <xf numFmtId="4" fontId="2" fillId="2" borderId="0" xfId="0" applyNumberFormat="1" applyFont="1" applyFill="1" applyAlignment="1">
      <alignment horizontal="left"/>
    </xf>
    <xf numFmtId="4" fontId="6" fillId="4" borderId="14" xfId="0" applyNumberFormat="1" applyFont="1" applyFill="1" applyBorder="1" applyAlignment="1">
      <alignment horizontal="center" vertical="center" wrapText="1"/>
    </xf>
    <xf numFmtId="4" fontId="6" fillId="4" borderId="15" xfId="0" applyNumberFormat="1" applyFont="1" applyFill="1" applyBorder="1" applyAlignment="1">
      <alignment horizontal="center" vertical="center" wrapText="1"/>
    </xf>
    <xf numFmtId="4" fontId="2" fillId="2" borderId="14" xfId="0" applyNumberFormat="1" applyFont="1" applyFill="1" applyBorder="1" applyAlignment="1">
      <alignment horizontal="center" vertical="center" wrapText="1"/>
    </xf>
    <xf numFmtId="4" fontId="6" fillId="3" borderId="15" xfId="0" applyNumberFormat="1" applyFont="1" applyFill="1" applyBorder="1" applyAlignment="1">
      <alignment horizontal="center" vertical="center" wrapText="1"/>
    </xf>
    <xf numFmtId="49" fontId="2" fillId="2" borderId="14" xfId="0" applyNumberFormat="1" applyFont="1" applyFill="1" applyBorder="1" applyAlignment="1">
      <alignment horizontal="center" vertical="center" wrapText="1"/>
    </xf>
    <xf numFmtId="4" fontId="2" fillId="3" borderId="14" xfId="0" applyNumberFormat="1" applyFont="1" applyFill="1" applyBorder="1" applyAlignment="1">
      <alignment horizontal="center" vertical="center" wrapText="1"/>
    </xf>
    <xf numFmtId="4" fontId="2" fillId="7" borderId="14" xfId="0" applyNumberFormat="1" applyFont="1" applyFill="1" applyBorder="1" applyAlignment="1">
      <alignment horizontal="center" vertical="center" wrapText="1"/>
    </xf>
    <xf numFmtId="49" fontId="2" fillId="3" borderId="14" xfId="0" applyNumberFormat="1" applyFont="1" applyFill="1" applyBorder="1" applyAlignment="1">
      <alignment horizontal="center" vertical="center" wrapText="1"/>
    </xf>
    <xf numFmtId="49" fontId="2" fillId="3" borderId="16" xfId="0" applyNumberFormat="1" applyFont="1" applyFill="1" applyBorder="1" applyAlignment="1">
      <alignment horizontal="center" vertical="center" wrapText="1"/>
    </xf>
    <xf numFmtId="4" fontId="2" fillId="3" borderId="2" xfId="0" applyNumberFormat="1" applyFont="1" applyFill="1" applyBorder="1" applyAlignment="1">
      <alignment horizontal="left" vertical="center" wrapText="1"/>
    </xf>
    <xf numFmtId="4" fontId="6" fillId="3" borderId="17" xfId="0" applyNumberFormat="1" applyFont="1" applyFill="1" applyBorder="1" applyAlignment="1">
      <alignment horizontal="center" vertical="center" wrapText="1"/>
    </xf>
    <xf numFmtId="4" fontId="2" fillId="3" borderId="18" xfId="0" applyNumberFormat="1" applyFont="1" applyFill="1" applyBorder="1" applyAlignment="1">
      <alignment horizontal="center" vertical="center" wrapText="1"/>
    </xf>
    <xf numFmtId="4" fontId="2" fillId="3" borderId="3" xfId="0" applyNumberFormat="1" applyFont="1" applyFill="1" applyBorder="1" applyAlignment="1">
      <alignment horizontal="left" vertical="center" wrapText="1"/>
    </xf>
    <xf numFmtId="4" fontId="2" fillId="3" borderId="3" xfId="0" applyNumberFormat="1" applyFont="1" applyFill="1" applyBorder="1" applyAlignment="1">
      <alignment horizontal="center" vertical="center" wrapText="1"/>
    </xf>
    <xf numFmtId="4" fontId="2" fillId="5" borderId="3" xfId="0" applyNumberFormat="1" applyFont="1" applyFill="1" applyBorder="1" applyAlignment="1">
      <alignment horizontal="center" vertical="center" wrapText="1"/>
    </xf>
    <xf numFmtId="4" fontId="6" fillId="3" borderId="19" xfId="0" applyNumberFormat="1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4" fontId="6" fillId="4" borderId="6" xfId="0" applyNumberFormat="1" applyFont="1" applyFill="1" applyBorder="1" applyAlignment="1">
      <alignment horizontal="left" vertical="center" wrapText="1"/>
    </xf>
    <xf numFmtId="4" fontId="6" fillId="4" borderId="6" xfId="0" applyNumberFormat="1" applyFont="1" applyFill="1" applyBorder="1" applyAlignment="1">
      <alignment horizontal="center" vertical="center" wrapText="1"/>
    </xf>
    <xf numFmtId="4" fontId="6" fillId="4" borderId="7" xfId="0" applyNumberFormat="1" applyFont="1" applyFill="1" applyBorder="1" applyAlignment="1">
      <alignment horizontal="center" vertical="center" wrapText="1"/>
    </xf>
    <xf numFmtId="49" fontId="2" fillId="3" borderId="20" xfId="0" applyNumberFormat="1" applyFont="1" applyFill="1" applyBorder="1" applyAlignment="1">
      <alignment horizontal="center" vertical="center" wrapText="1"/>
    </xf>
    <xf numFmtId="4" fontId="2" fillId="3" borderId="21" xfId="0" applyNumberFormat="1" applyFont="1" applyFill="1" applyBorder="1" applyAlignment="1">
      <alignment horizontal="left" vertical="center" wrapText="1"/>
    </xf>
    <xf numFmtId="4" fontId="2" fillId="3" borderId="21" xfId="0" applyNumberFormat="1" applyFont="1" applyFill="1" applyBorder="1" applyAlignment="1">
      <alignment horizontal="center" vertical="center" wrapText="1"/>
    </xf>
    <xf numFmtId="4" fontId="2" fillId="5" borderId="21" xfId="0" applyNumberFormat="1" applyFont="1" applyFill="1" applyBorder="1" applyAlignment="1">
      <alignment horizontal="center" vertical="center" wrapText="1"/>
    </xf>
    <xf numFmtId="4" fontId="2" fillId="2" borderId="21" xfId="0" applyNumberFormat="1" applyFont="1" applyFill="1" applyBorder="1" applyAlignment="1">
      <alignment horizontal="center" vertical="center" wrapText="1"/>
    </xf>
    <xf numFmtId="4" fontId="6" fillId="3" borderId="22" xfId="0" applyNumberFormat="1" applyFont="1" applyFill="1" applyBorder="1" applyAlignment="1">
      <alignment horizontal="center" vertical="center" wrapText="1"/>
    </xf>
    <xf numFmtId="4" fontId="2" fillId="3" borderId="16" xfId="0" applyNumberFormat="1" applyFont="1" applyFill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center" vertical="center" wrapText="1"/>
    </xf>
    <xf numFmtId="4" fontId="2" fillId="2" borderId="16" xfId="0" applyNumberFormat="1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4" fontId="12" fillId="5" borderId="3" xfId="0" applyNumberFormat="1" applyFont="1" applyFill="1" applyBorder="1" applyAlignment="1" applyProtection="1">
      <alignment horizontal="center" vertical="center"/>
    </xf>
    <xf numFmtId="4" fontId="2" fillId="2" borderId="18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left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2" fillId="8" borderId="1" xfId="0" applyNumberFormat="1" applyFont="1" applyFill="1" applyBorder="1" applyAlignment="1">
      <alignment horizontal="center" vertical="center" wrapText="1"/>
    </xf>
    <xf numFmtId="4" fontId="18" fillId="8" borderId="1" xfId="0" applyNumberFormat="1" applyFont="1" applyFill="1" applyBorder="1" applyAlignment="1" applyProtection="1">
      <alignment horizontal="center" vertical="center"/>
    </xf>
    <xf numFmtId="4" fontId="1" fillId="2" borderId="0" xfId="0" applyNumberFormat="1" applyFont="1" applyFill="1" applyAlignment="1">
      <alignment horizontal="center" vertical="center" wrapText="1"/>
    </xf>
    <xf numFmtId="4" fontId="9" fillId="2" borderId="0" xfId="0" applyNumberFormat="1" applyFont="1" applyFill="1" applyAlignment="1">
      <alignment horizontal="center" vertical="center" wrapText="1"/>
    </xf>
    <xf numFmtId="4" fontId="3" fillId="2" borderId="0" xfId="0" applyNumberFormat="1" applyFont="1" applyFill="1" applyAlignment="1">
      <alignment horizontal="center" vertical="center" wrapText="1"/>
    </xf>
    <xf numFmtId="4" fontId="8" fillId="2" borderId="4" xfId="0" applyNumberFormat="1" applyFont="1" applyFill="1" applyBorder="1" applyAlignment="1">
      <alignment horizontal="center"/>
    </xf>
    <xf numFmtId="4" fontId="26" fillId="2" borderId="0" xfId="0" applyNumberFormat="1" applyFont="1" applyFill="1"/>
    <xf numFmtId="0" fontId="26" fillId="3" borderId="0" xfId="0" applyFont="1" applyFill="1"/>
    <xf numFmtId="4" fontId="26" fillId="2" borderId="0" xfId="0" applyNumberFormat="1" applyFont="1" applyFill="1" applyBorder="1"/>
    <xf numFmtId="4" fontId="26" fillId="2" borderId="0" xfId="0" applyNumberFormat="1" applyFont="1" applyFill="1" applyBorder="1" applyAlignment="1">
      <alignment horizontal="center"/>
    </xf>
    <xf numFmtId="4" fontId="27" fillId="2" borderId="8" xfId="0" applyNumberFormat="1" applyFont="1" applyFill="1" applyBorder="1"/>
    <xf numFmtId="4" fontId="27" fillId="2" borderId="9" xfId="0" applyNumberFormat="1" applyFont="1" applyFill="1" applyBorder="1"/>
    <xf numFmtId="4" fontId="27" fillId="2" borderId="9" xfId="0" applyNumberFormat="1" applyFont="1" applyFill="1" applyBorder="1" applyAlignment="1">
      <alignment horizontal="center"/>
    </xf>
    <xf numFmtId="49" fontId="7" fillId="2" borderId="26" xfId="0" applyNumberFormat="1" applyFont="1" applyFill="1" applyBorder="1" applyAlignment="1">
      <alignment horizontal="center" vertical="center" wrapText="1"/>
    </xf>
    <xf numFmtId="49" fontId="7" fillId="2" borderId="27" xfId="0" applyNumberFormat="1" applyFont="1" applyFill="1" applyBorder="1" applyAlignment="1">
      <alignment horizontal="center" vertical="center" wrapText="1"/>
    </xf>
    <xf numFmtId="49" fontId="7" fillId="2" borderId="28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" fontId="2" fillId="8" borderId="3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" fontId="2" fillId="8" borderId="2" xfId="0" applyNumberFormat="1" applyFont="1" applyFill="1" applyBorder="1" applyAlignment="1">
      <alignment horizontal="center" vertical="center" wrapText="1"/>
    </xf>
    <xf numFmtId="4" fontId="2" fillId="3" borderId="3" xfId="0" applyNumberFormat="1" applyFont="1" applyFill="1" applyBorder="1" applyAlignment="1">
      <alignment horizontal="justify" vertical="center" wrapText="1"/>
    </xf>
    <xf numFmtId="4" fontId="2" fillId="8" borderId="21" xfId="0" applyNumberFormat="1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vertical="center" wrapText="1"/>
    </xf>
    <xf numFmtId="4" fontId="19" fillId="2" borderId="0" xfId="0" applyNumberFormat="1" applyFont="1" applyFill="1" applyBorder="1" applyAlignment="1">
      <alignment horizontal="center" vertical="center" wrapText="1"/>
    </xf>
    <xf numFmtId="4" fontId="8" fillId="2" borderId="0" xfId="0" applyNumberFormat="1" applyFont="1" applyFill="1" applyAlignment="1">
      <alignment vertical="center"/>
    </xf>
    <xf numFmtId="4" fontId="26" fillId="2" borderId="0" xfId="0" applyNumberFormat="1" applyFont="1" applyFill="1" applyAlignment="1"/>
    <xf numFmtId="49" fontId="6" fillId="2" borderId="5" xfId="0" applyNumberFormat="1" applyFont="1" applyFill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horizontal="center" vertical="center" wrapText="1"/>
    </xf>
    <xf numFmtId="49" fontId="6" fillId="2" borderId="7" xfId="0" applyNumberFormat="1" applyFont="1" applyFill="1" applyBorder="1" applyAlignment="1">
      <alignment horizontal="center" vertical="center" wrapText="1"/>
    </xf>
    <xf numFmtId="4" fontId="2" fillId="2" borderId="21" xfId="0" applyNumberFormat="1" applyFont="1" applyFill="1" applyBorder="1" applyAlignment="1">
      <alignment horizontal="left" vertical="center" wrapText="1"/>
    </xf>
    <xf numFmtId="4" fontId="2" fillId="3" borderId="19" xfId="0" applyNumberFormat="1" applyFont="1" applyFill="1" applyBorder="1" applyAlignment="1">
      <alignment horizontal="center" vertical="center" wrapText="1"/>
    </xf>
    <xf numFmtId="4" fontId="2" fillId="3" borderId="15" xfId="0" applyNumberFormat="1" applyFont="1" applyFill="1" applyBorder="1" applyAlignment="1">
      <alignment horizontal="center" vertical="center" wrapText="1"/>
    </xf>
    <xf numFmtId="4" fontId="2" fillId="3" borderId="17" xfId="0" applyNumberFormat="1" applyFont="1" applyFill="1" applyBorder="1" applyAlignment="1">
      <alignment horizontal="center" vertical="center" wrapText="1"/>
    </xf>
    <xf numFmtId="4" fontId="2" fillId="3" borderId="22" xfId="0" applyNumberFormat="1" applyFont="1" applyFill="1" applyBorder="1" applyAlignment="1">
      <alignment horizontal="center" vertical="center" wrapText="1"/>
    </xf>
    <xf numFmtId="4" fontId="2" fillId="2" borderId="0" xfId="0" applyNumberFormat="1" applyFont="1" applyFill="1" applyAlignment="1">
      <alignment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vertical="center" wrapText="1"/>
    </xf>
    <xf numFmtId="4" fontId="20" fillId="8" borderId="1" xfId="0" applyNumberFormat="1" applyFont="1" applyFill="1" applyBorder="1" applyAlignment="1">
      <alignment horizontal="center" vertical="center" wrapText="1"/>
    </xf>
    <xf numFmtId="4" fontId="20" fillId="2" borderId="1" xfId="0" applyNumberFormat="1" applyFont="1" applyFill="1" applyBorder="1" applyAlignment="1">
      <alignment horizontal="center" vertical="center" wrapText="1"/>
    </xf>
    <xf numFmtId="4" fontId="20" fillId="8" borderId="2" xfId="0" applyNumberFormat="1" applyFont="1" applyFill="1" applyBorder="1" applyAlignment="1">
      <alignment horizontal="center" vertical="center" wrapText="1"/>
    </xf>
    <xf numFmtId="4" fontId="20" fillId="2" borderId="2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4" fontId="13" fillId="2" borderId="0" xfId="0" applyNumberFormat="1" applyFont="1" applyFill="1"/>
    <xf numFmtId="4" fontId="21" fillId="2" borderId="0" xfId="0" applyNumberFormat="1" applyFont="1" applyFill="1" applyAlignment="1">
      <alignment horizontal="center"/>
    </xf>
    <xf numFmtId="4" fontId="21" fillId="2" borderId="0" xfId="0" applyNumberFormat="1" applyFont="1" applyFill="1"/>
    <xf numFmtId="4" fontId="22" fillId="2" borderId="0" xfId="0" applyNumberFormat="1" applyFont="1" applyFill="1"/>
    <xf numFmtId="4" fontId="27" fillId="2" borderId="0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center" vertical="center"/>
    </xf>
    <xf numFmtId="49" fontId="2" fillId="2" borderId="18" xfId="0" applyNumberFormat="1" applyFont="1" applyFill="1" applyBorder="1" applyAlignment="1">
      <alignment horizontal="center" vertical="center"/>
    </xf>
    <xf numFmtId="49" fontId="6" fillId="3" borderId="5" xfId="0" applyNumberFormat="1" applyFont="1" applyFill="1" applyBorder="1" applyAlignment="1">
      <alignment horizontal="center" vertical="center" wrapText="1"/>
    </xf>
    <xf numFmtId="49" fontId="6" fillId="3" borderId="6" xfId="0" applyNumberFormat="1" applyFont="1" applyFill="1" applyBorder="1" applyAlignment="1">
      <alignment horizontal="center" vertical="center" wrapText="1"/>
    </xf>
    <xf numFmtId="49" fontId="6" fillId="3" borderId="7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2" fillId="3" borderId="20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vertical="top" wrapText="1"/>
    </xf>
    <xf numFmtId="4" fontId="28" fillId="2" borderId="0" xfId="0" applyNumberFormat="1" applyFont="1" applyFill="1" applyBorder="1" applyAlignment="1">
      <alignment horizontal="center" vertical="center" wrapText="1"/>
    </xf>
    <xf numFmtId="4" fontId="27" fillId="2" borderId="0" xfId="0" applyNumberFormat="1" applyFont="1" applyFill="1" applyBorder="1" applyAlignment="1">
      <alignment vertical="center" wrapText="1"/>
    </xf>
    <xf numFmtId="2" fontId="20" fillId="5" borderId="1" xfId="0" applyNumberFormat="1" applyFont="1" applyFill="1" applyBorder="1" applyAlignment="1">
      <alignment horizontal="center" vertical="center"/>
    </xf>
    <xf numFmtId="4" fontId="2" fillId="3" borderId="26" xfId="0" applyNumberFormat="1" applyFont="1" applyFill="1" applyBorder="1" applyAlignment="1">
      <alignment horizontal="center" vertical="center" wrapText="1"/>
    </xf>
    <xf numFmtId="4" fontId="2" fillId="3" borderId="27" xfId="0" applyNumberFormat="1" applyFont="1" applyFill="1" applyBorder="1" applyAlignment="1">
      <alignment horizontal="left" vertical="center" wrapText="1"/>
    </xf>
    <xf numFmtId="4" fontId="2" fillId="3" borderId="27" xfId="0" applyNumberFormat="1" applyFont="1" applyFill="1" applyBorder="1" applyAlignment="1">
      <alignment horizontal="center" vertical="center" wrapText="1"/>
    </xf>
    <xf numFmtId="4" fontId="2" fillId="5" borderId="27" xfId="0" applyNumberFormat="1" applyFont="1" applyFill="1" applyBorder="1" applyAlignment="1">
      <alignment horizontal="center" vertical="center" wrapText="1"/>
    </xf>
    <xf numFmtId="4" fontId="2" fillId="2" borderId="27" xfId="0" applyNumberFormat="1" applyFont="1" applyFill="1" applyBorder="1" applyAlignment="1">
      <alignment horizontal="center" vertical="center" wrapText="1"/>
    </xf>
    <xf numFmtId="4" fontId="2" fillId="3" borderId="28" xfId="0" applyNumberFormat="1" applyFont="1" applyFill="1" applyBorder="1" applyAlignment="1">
      <alignment horizontal="center" vertical="center" wrapText="1"/>
    </xf>
    <xf numFmtId="49" fontId="0" fillId="3" borderId="0" xfId="0" applyNumberFormat="1" applyFill="1" applyAlignment="1">
      <alignment horizontal="center"/>
    </xf>
    <xf numFmtId="0" fontId="2" fillId="3" borderId="0" xfId="0" applyFont="1" applyFill="1" applyAlignment="1">
      <alignment horizontal="left"/>
    </xf>
    <xf numFmtId="0" fontId="0" fillId="3" borderId="0" xfId="0" applyFill="1" applyAlignment="1">
      <alignment horizontal="center"/>
    </xf>
    <xf numFmtId="0" fontId="3" fillId="3" borderId="0" xfId="0" applyFont="1" applyFill="1" applyAlignment="1">
      <alignment horizontal="left"/>
    </xf>
    <xf numFmtId="0" fontId="0" fillId="2" borderId="0" xfId="0" applyFill="1" applyAlignment="1">
      <alignment horizontal="center"/>
    </xf>
    <xf numFmtId="0" fontId="4" fillId="3" borderId="0" xfId="0" applyFont="1" applyFill="1" applyBorder="1" applyAlignment="1">
      <alignment horizontal="left"/>
    </xf>
    <xf numFmtId="0" fontId="3" fillId="3" borderId="0" xfId="0" applyFont="1" applyFill="1" applyAlignment="1">
      <alignment vertical="center" wrapText="1"/>
    </xf>
    <xf numFmtId="4" fontId="3" fillId="3" borderId="0" xfId="0" applyNumberFormat="1" applyFont="1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" fontId="23" fillId="2" borderId="0" xfId="0" applyNumberFormat="1" applyFont="1" applyFill="1" applyAlignment="1">
      <alignment horizontal="center"/>
    </xf>
    <xf numFmtId="4" fontId="24" fillId="2" borderId="0" xfId="0" applyNumberFormat="1" applyFont="1" applyFill="1" applyAlignment="1">
      <alignment horizontal="center"/>
    </xf>
    <xf numFmtId="0" fontId="0" fillId="2" borderId="0" xfId="0" applyFont="1" applyFill="1" applyAlignment="1">
      <alignment horizontal="center"/>
    </xf>
    <xf numFmtId="0" fontId="24" fillId="2" borderId="0" xfId="0" applyFont="1" applyFill="1" applyAlignment="1">
      <alignment horizontal="center"/>
    </xf>
    <xf numFmtId="4" fontId="25" fillId="2" borderId="0" xfId="0" applyNumberFormat="1" applyFont="1" applyFill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2" fontId="1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3" fillId="2" borderId="4" xfId="0" applyFont="1" applyFill="1" applyBorder="1" applyAlignment="1">
      <alignment horizontal="center"/>
    </xf>
    <xf numFmtId="0" fontId="1" fillId="9" borderId="0" xfId="0" applyFont="1" applyFill="1" applyAlignment="1">
      <alignment horizontal="center"/>
    </xf>
    <xf numFmtId="0" fontId="1" fillId="2" borderId="0" xfId="0" applyFont="1" applyFill="1" applyAlignment="1">
      <alignment horizontal="left"/>
    </xf>
    <xf numFmtId="49" fontId="21" fillId="2" borderId="0" xfId="0" applyNumberFormat="1" applyFont="1" applyFill="1" applyAlignment="1">
      <alignment horizontal="center"/>
    </xf>
    <xf numFmtId="0" fontId="10" fillId="2" borderId="0" xfId="0" applyFont="1" applyFill="1" applyAlignment="1">
      <alignment horizontal="left"/>
    </xf>
    <xf numFmtId="0" fontId="21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49" fontId="0" fillId="2" borderId="0" xfId="0" applyNumberFormat="1" applyFill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4" fontId="2" fillId="3" borderId="3" xfId="0" applyNumberFormat="1" applyFont="1" applyFill="1" applyBorder="1" applyAlignment="1">
      <alignment horizontal="left" wrapText="1"/>
    </xf>
    <xf numFmtId="0" fontId="2" fillId="3" borderId="21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left" vertical="center" wrapText="1"/>
    </xf>
    <xf numFmtId="4" fontId="2" fillId="2" borderId="15" xfId="0" applyNumberFormat="1" applyFont="1" applyFill="1" applyBorder="1" applyAlignment="1">
      <alignment horizontal="center" vertical="center" wrapText="1"/>
    </xf>
    <xf numFmtId="49" fontId="2" fillId="3" borderId="18" xfId="0" applyNumberFormat="1" applyFont="1" applyFill="1" applyBorder="1" applyAlignment="1">
      <alignment horizontal="center" vertical="center" wrapText="1"/>
    </xf>
    <xf numFmtId="49" fontId="2" fillId="7" borderId="14" xfId="0" applyNumberFormat="1" applyFont="1" applyFill="1" applyBorder="1" applyAlignment="1">
      <alignment horizontal="center" vertical="center" wrapText="1"/>
    </xf>
    <xf numFmtId="49" fontId="2" fillId="7" borderId="16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27" fillId="2" borderId="0" xfId="0" applyNumberFormat="1" applyFont="1" applyFill="1" applyBorder="1" applyAlignment="1">
      <alignment horizontal="left"/>
    </xf>
    <xf numFmtId="4" fontId="27" fillId="2" borderId="0" xfId="0" applyNumberFormat="1" applyFont="1" applyFill="1" applyBorder="1" applyAlignment="1">
      <alignment horizontal="left" vertical="center" wrapText="1"/>
    </xf>
    <xf numFmtId="4" fontId="28" fillId="2" borderId="0" xfId="0" applyNumberFormat="1" applyFont="1" applyFill="1" applyBorder="1" applyAlignment="1">
      <alignment horizontal="center" vertical="top" wrapText="1"/>
    </xf>
    <xf numFmtId="49" fontId="2" fillId="2" borderId="14" xfId="0" applyNumberFormat="1" applyFont="1" applyFill="1" applyBorder="1" applyAlignment="1">
      <alignment horizontal="center" vertical="center" wrapText="1"/>
    </xf>
    <xf numFmtId="4" fontId="13" fillId="2" borderId="0" xfId="0" applyNumberFormat="1" applyFont="1" applyFill="1" applyBorder="1" applyAlignment="1">
      <alignment horizontal="left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15" xfId="0" applyNumberFormat="1" applyFont="1" applyFill="1" applyBorder="1" applyAlignment="1">
      <alignment horizontal="center" vertical="center" wrapText="1"/>
    </xf>
    <xf numFmtId="4" fontId="6" fillId="2" borderId="17" xfId="0" applyNumberFormat="1" applyFont="1" applyFill="1" applyBorder="1" applyAlignment="1">
      <alignment horizontal="center" vertical="center" wrapText="1"/>
    </xf>
    <xf numFmtId="4" fontId="2" fillId="2" borderId="14" xfId="0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left"/>
    </xf>
    <xf numFmtId="4" fontId="3" fillId="2" borderId="0" xfId="0" applyNumberFormat="1" applyFont="1" applyFill="1" applyBorder="1" applyAlignment="1">
      <alignment horizontal="left" vertical="center" wrapText="1"/>
    </xf>
    <xf numFmtId="4" fontId="5" fillId="2" borderId="0" xfId="0" applyNumberFormat="1" applyFont="1" applyFill="1" applyBorder="1" applyAlignment="1">
      <alignment horizontal="center" vertical="top" wrapText="1"/>
    </xf>
    <xf numFmtId="4" fontId="6" fillId="2" borderId="11" xfId="0" applyNumberFormat="1" applyFont="1" applyFill="1" applyBorder="1" applyAlignment="1">
      <alignment horizontal="center" vertical="center" wrapText="1"/>
    </xf>
    <xf numFmtId="4" fontId="6" fillId="2" borderId="14" xfId="0" applyNumberFormat="1" applyFont="1" applyFill="1" applyBorder="1" applyAlignment="1">
      <alignment horizontal="center" vertical="center" wrapText="1"/>
    </xf>
    <xf numFmtId="4" fontId="6" fillId="2" borderId="16" xfId="0" applyNumberFormat="1" applyFont="1" applyFill="1" applyBorder="1" applyAlignment="1">
      <alignment horizontal="center" vertical="center" wrapText="1"/>
    </xf>
    <xf numFmtId="4" fontId="6" fillId="2" borderId="12" xfId="0" applyNumberFormat="1" applyFont="1" applyFill="1" applyBorder="1" applyAlignment="1">
      <alignment horizontal="center" vertical="center" wrapText="1"/>
    </xf>
    <xf numFmtId="4" fontId="6" fillId="2" borderId="13" xfId="0" applyNumberFormat="1" applyFont="1" applyFill="1" applyBorder="1" applyAlignment="1">
      <alignment horizontal="center" vertical="center" wrapText="1"/>
    </xf>
    <xf numFmtId="4" fontId="6" fillId="2" borderId="25" xfId="0" applyNumberFormat="1" applyFont="1" applyFill="1" applyBorder="1" applyAlignment="1">
      <alignment horizontal="center" vertical="center" wrapText="1"/>
    </xf>
    <xf numFmtId="4" fontId="6" fillId="2" borderId="24" xfId="0" applyNumberFormat="1" applyFont="1" applyFill="1" applyBorder="1" applyAlignment="1">
      <alignment horizontal="center" vertical="center" wrapText="1"/>
    </xf>
    <xf numFmtId="4" fontId="27" fillId="2" borderId="10" xfId="0" applyNumberFormat="1" applyFont="1" applyFill="1" applyBorder="1" applyAlignment="1">
      <alignment horizontal="left"/>
    </xf>
    <xf numFmtId="4" fontId="6" fillId="2" borderId="23" xfId="0" applyNumberFormat="1" applyFont="1" applyFill="1" applyBorder="1" applyAlignment="1">
      <alignment horizontal="center" vertical="center" wrapText="1"/>
    </xf>
    <xf numFmtId="49" fontId="2" fillId="3" borderId="14" xfId="0" applyNumberFormat="1" applyFont="1" applyFill="1" applyBorder="1" applyAlignment="1">
      <alignment horizontal="center" vertical="center" wrapText="1"/>
    </xf>
    <xf numFmtId="4" fontId="26" fillId="2" borderId="0" xfId="0" applyNumberFormat="1" applyFont="1" applyFill="1" applyBorder="1" applyAlignment="1">
      <alignment horizontal="left"/>
    </xf>
    <xf numFmtId="4" fontId="26" fillId="2" borderId="0" xfId="0" applyNumberFormat="1" applyFont="1" applyFill="1" applyBorder="1" applyAlignment="1">
      <alignment horizontal="left" vertical="center" wrapText="1"/>
    </xf>
    <xf numFmtId="4" fontId="29" fillId="2" borderId="0" xfId="0" applyNumberFormat="1" applyFont="1" applyFill="1" applyBorder="1" applyAlignment="1">
      <alignment horizontal="center" vertical="top" wrapText="1"/>
    </xf>
    <xf numFmtId="4" fontId="6" fillId="2" borderId="12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4" fontId="6" fillId="2" borderId="24" xfId="0" applyNumberFormat="1" applyFont="1" applyFill="1" applyBorder="1" applyAlignment="1">
      <alignment horizontal="center" vertical="center"/>
    </xf>
    <xf numFmtId="4" fontId="2" fillId="3" borderId="18" xfId="0" applyNumberFormat="1" applyFont="1" applyFill="1" applyBorder="1" applyAlignment="1">
      <alignment horizontal="center" vertical="center" wrapText="1"/>
    </xf>
    <xf numFmtId="4" fontId="2" fillId="3" borderId="14" xfId="0" applyNumberFormat="1" applyFont="1" applyFill="1" applyBorder="1" applyAlignment="1">
      <alignment horizontal="center" vertical="center" wrapText="1"/>
    </xf>
    <xf numFmtId="4" fontId="2" fillId="3" borderId="16" xfId="0" applyNumberFormat="1" applyFont="1" applyFill="1" applyBorder="1" applyAlignment="1">
      <alignment horizontal="center" vertical="center" wrapText="1"/>
    </xf>
    <xf numFmtId="4" fontId="2" fillId="3" borderId="3" xfId="0" applyNumberFormat="1" applyFont="1" applyFill="1" applyBorder="1" applyAlignment="1">
      <alignment horizontal="left" vertical="center" wrapText="1"/>
    </xf>
    <xf numFmtId="4" fontId="2" fillId="3" borderId="1" xfId="0" applyNumberFormat="1" applyFont="1" applyFill="1" applyBorder="1" applyAlignment="1">
      <alignment horizontal="left" vertical="center" wrapText="1"/>
    </xf>
    <xf numFmtId="4" fontId="2" fillId="3" borderId="2" xfId="0" applyNumberFormat="1" applyFont="1" applyFill="1" applyBorder="1" applyAlignment="1">
      <alignment horizontal="left" vertical="center" wrapText="1"/>
    </xf>
    <xf numFmtId="49" fontId="2" fillId="2" borderId="14" xfId="0" applyNumberFormat="1" applyFont="1" applyFill="1" applyBorder="1" applyAlignment="1">
      <alignment horizontal="center" vertical="center"/>
    </xf>
    <xf numFmtId="49" fontId="2" fillId="2" borderId="16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4" fontId="6" fillId="3" borderId="24" xfId="0" applyNumberFormat="1" applyFont="1" applyFill="1" applyBorder="1" applyAlignment="1">
      <alignment horizontal="center" vertical="center" wrapText="1"/>
    </xf>
    <xf numFmtId="4" fontId="6" fillId="3" borderId="15" xfId="0" applyNumberFormat="1" applyFont="1" applyFill="1" applyBorder="1" applyAlignment="1">
      <alignment horizontal="center" vertical="center" wrapText="1"/>
    </xf>
    <xf numFmtId="4" fontId="6" fillId="3" borderId="25" xfId="0" applyNumberFormat="1" applyFont="1" applyFill="1" applyBorder="1" applyAlignment="1">
      <alignment horizontal="center" vertical="center" wrapText="1"/>
    </xf>
    <xf numFmtId="4" fontId="27" fillId="2" borderId="0" xfId="0" applyNumberFormat="1" applyFont="1" applyFill="1" applyBorder="1" applyAlignment="1">
      <alignment vertical="center" wrapText="1"/>
    </xf>
    <xf numFmtId="4" fontId="6" fillId="3" borderId="11" xfId="0" applyNumberFormat="1" applyFont="1" applyFill="1" applyBorder="1" applyAlignment="1">
      <alignment horizontal="center" vertical="center" wrapText="1"/>
    </xf>
    <xf numFmtId="4" fontId="6" fillId="3" borderId="14" xfId="0" applyNumberFormat="1" applyFont="1" applyFill="1" applyBorder="1" applyAlignment="1">
      <alignment horizontal="center" vertical="center" wrapText="1"/>
    </xf>
    <xf numFmtId="4" fontId="6" fillId="3" borderId="23" xfId="0" applyNumberFormat="1" applyFont="1" applyFill="1" applyBorder="1" applyAlignment="1">
      <alignment horizontal="center" vertical="center" wrapText="1"/>
    </xf>
    <xf numFmtId="4" fontId="6" fillId="3" borderId="12" xfId="0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4" fontId="6" fillId="3" borderId="24" xfId="0" applyNumberFormat="1" applyFont="1" applyFill="1" applyBorder="1" applyAlignment="1">
      <alignment horizontal="center" vertical="center"/>
    </xf>
    <xf numFmtId="4" fontId="6" fillId="3" borderId="12" xfId="0" applyNumberFormat="1" applyFont="1" applyFill="1" applyBorder="1" applyAlignment="1">
      <alignment horizontal="center" vertical="center" wrapText="1"/>
    </xf>
    <xf numFmtId="4" fontId="6" fillId="3" borderId="13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8" fillId="2" borderId="0" xfId="0" applyNumberFormat="1" applyFont="1" applyFill="1" applyBorder="1" applyAlignment="1">
      <alignment horizontal="center" vertical="center" wrapText="1"/>
    </xf>
    <xf numFmtId="49" fontId="2" fillId="3" borderId="16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left" vertical="center" wrapText="1"/>
    </xf>
    <xf numFmtId="4" fontId="3" fillId="3" borderId="0" xfId="0" applyNumberFormat="1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top" wrapText="1"/>
    </xf>
    <xf numFmtId="49" fontId="6" fillId="3" borderId="11" xfId="0" applyNumberFormat="1" applyFont="1" applyFill="1" applyBorder="1" applyAlignment="1">
      <alignment horizontal="center" vertical="center" wrapText="1"/>
    </xf>
    <xf numFmtId="49" fontId="6" fillId="3" borderId="14" xfId="0" applyNumberFormat="1" applyFont="1" applyFill="1" applyBorder="1" applyAlignment="1">
      <alignment horizontal="center" vertical="center" wrapText="1"/>
    </xf>
    <xf numFmtId="49" fontId="6" fillId="3" borderId="23" xfId="0" applyNumberFormat="1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B2B2B2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BF00"/>
      <rgbColor rgb="FFFF9900"/>
      <rgbColor rgb="FFFF6600"/>
      <rgbColor rgb="FF666699"/>
      <rgbColor rgb="FFBF819E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84"/>
  <sheetViews>
    <sheetView view="pageBreakPreview" zoomScale="60" zoomScaleNormal="100" workbookViewId="0">
      <pane xSplit="2" ySplit="8" topLeftCell="C66" activePane="bottomRight" state="frozen"/>
      <selection pane="topRight" activeCell="C1" sqref="C1"/>
      <selection pane="bottomLeft" activeCell="A9" sqref="A9"/>
      <selection pane="bottomRight" activeCell="I3" sqref="I3:L3"/>
    </sheetView>
  </sheetViews>
  <sheetFormatPr defaultColWidth="9" defaultRowHeight="12.75" x14ac:dyDescent="0.2"/>
  <cols>
    <col min="1" max="1" width="5.42578125" style="19" customWidth="1"/>
    <col min="2" max="2" width="52.85546875" style="33" customWidth="1"/>
    <col min="3" max="3" width="22" style="34" customWidth="1"/>
    <col min="4" max="4" width="24.28515625" style="35" customWidth="1"/>
    <col min="5" max="5" width="11.5703125" style="19" customWidth="1"/>
    <col min="6" max="6" width="11.42578125" style="19" customWidth="1"/>
    <col min="7" max="7" width="9.85546875" style="19" customWidth="1"/>
    <col min="8" max="8" width="11.28515625" style="19" customWidth="1"/>
    <col min="9" max="9" width="13.140625" style="19" customWidth="1"/>
    <col min="10" max="10" width="9.85546875" style="19" customWidth="1"/>
    <col min="11" max="11" width="12" style="19" customWidth="1"/>
    <col min="12" max="12" width="12" style="33" customWidth="1"/>
    <col min="13" max="257" width="9" style="19"/>
    <col min="258" max="16384" width="9" style="20"/>
  </cols>
  <sheetData>
    <row r="1" spans="1:257" s="3" customFormat="1" ht="15.75" customHeight="1" x14ac:dyDescent="0.3">
      <c r="A1" s="1"/>
      <c r="B1" s="1"/>
      <c r="C1" s="2"/>
      <c r="D1" s="2"/>
      <c r="E1" s="1"/>
      <c r="F1" s="1"/>
      <c r="G1" s="1"/>
      <c r="H1" s="1"/>
      <c r="I1" s="213" t="s">
        <v>0</v>
      </c>
      <c r="J1" s="213"/>
      <c r="K1" s="213"/>
      <c r="L1" s="213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</row>
    <row r="2" spans="1:257" s="3" customFormat="1" ht="35.25" customHeight="1" x14ac:dyDescent="0.3">
      <c r="A2" s="1"/>
      <c r="B2" s="4"/>
      <c r="C2" s="5"/>
      <c r="D2" s="2"/>
      <c r="E2" s="1"/>
      <c r="F2" s="1"/>
      <c r="G2" s="1"/>
      <c r="H2" s="1"/>
      <c r="I2" s="214" t="s">
        <v>337</v>
      </c>
      <c r="J2" s="214"/>
      <c r="K2" s="214"/>
      <c r="L2" s="214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257" s="3" customFormat="1" ht="19.5" customHeight="1" x14ac:dyDescent="0.3">
      <c r="A3" s="1"/>
      <c r="B3" s="4"/>
      <c r="C3" s="5"/>
      <c r="D3" s="2"/>
      <c r="E3" s="1"/>
      <c r="F3" s="1"/>
      <c r="G3" s="1"/>
      <c r="H3" s="1"/>
      <c r="I3" s="214" t="s">
        <v>344</v>
      </c>
      <c r="J3" s="214"/>
      <c r="K3" s="214"/>
      <c r="L3" s="214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257" s="3" customFormat="1" ht="33" customHeight="1" x14ac:dyDescent="0.3">
      <c r="A4" s="215" t="s">
        <v>1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</row>
    <row r="5" spans="1:257" s="6" customFormat="1" ht="18.75" customHeight="1" x14ac:dyDescent="0.2">
      <c r="A5" s="212" t="s">
        <v>2</v>
      </c>
      <c r="B5" s="212" t="s">
        <v>3</v>
      </c>
      <c r="C5" s="212" t="s">
        <v>4</v>
      </c>
      <c r="D5" s="212" t="s">
        <v>5</v>
      </c>
      <c r="E5" s="212" t="s">
        <v>6</v>
      </c>
      <c r="F5" s="212"/>
      <c r="G5" s="212"/>
      <c r="H5" s="212" t="s">
        <v>7</v>
      </c>
      <c r="I5" s="212"/>
      <c r="J5" s="212"/>
      <c r="K5" s="212" t="s">
        <v>8</v>
      </c>
      <c r="L5" s="212"/>
    </row>
    <row r="6" spans="1:257" s="6" customFormat="1" ht="30.75" customHeight="1" x14ac:dyDescent="0.2">
      <c r="A6" s="212"/>
      <c r="B6" s="212"/>
      <c r="C6" s="212"/>
      <c r="D6" s="212"/>
      <c r="E6" s="212" t="s">
        <v>305</v>
      </c>
      <c r="F6" s="212" t="s">
        <v>9</v>
      </c>
      <c r="G6" s="212" t="s">
        <v>306</v>
      </c>
      <c r="H6" s="212" t="s">
        <v>307</v>
      </c>
      <c r="I6" s="212" t="s">
        <v>9</v>
      </c>
      <c r="J6" s="212" t="s">
        <v>308</v>
      </c>
      <c r="K6" s="212" t="s">
        <v>9</v>
      </c>
      <c r="L6" s="212" t="s">
        <v>306</v>
      </c>
    </row>
    <row r="7" spans="1:257" s="6" customFormat="1" ht="14.25" customHeight="1" x14ac:dyDescent="0.2">
      <c r="A7" s="212"/>
      <c r="B7" s="212"/>
      <c r="C7" s="212"/>
      <c r="D7" s="212"/>
      <c r="E7" s="212"/>
      <c r="F7" s="212"/>
      <c r="G7" s="212"/>
      <c r="H7" s="212"/>
      <c r="I7" s="212"/>
      <c r="J7" s="212"/>
      <c r="K7" s="212"/>
      <c r="L7" s="212"/>
    </row>
    <row r="8" spans="1:257" s="8" customFormat="1" ht="12.75" customHeight="1" x14ac:dyDescent="0.2">
      <c r="A8" s="7" t="s">
        <v>10</v>
      </c>
      <c r="B8" s="7" t="s">
        <v>11</v>
      </c>
      <c r="C8" s="7" t="s">
        <v>12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17</v>
      </c>
      <c r="I8" s="7" t="s">
        <v>18</v>
      </c>
      <c r="J8" s="7" t="s">
        <v>19</v>
      </c>
      <c r="K8" s="7" t="s">
        <v>20</v>
      </c>
      <c r="L8" s="7" t="s">
        <v>213</v>
      </c>
    </row>
    <row r="9" spans="1:257" s="12" customFormat="1" ht="21.75" customHeight="1" x14ac:dyDescent="0.2">
      <c r="A9" s="9" t="s">
        <v>21</v>
      </c>
      <c r="B9" s="10" t="s">
        <v>22</v>
      </c>
      <c r="C9" s="11"/>
      <c r="D9" s="11"/>
      <c r="E9" s="11"/>
      <c r="F9" s="11">
        <f>SUM(F10:F22)</f>
        <v>1070.4000000000001</v>
      </c>
      <c r="G9" s="11">
        <f>SUM(G10:G22)</f>
        <v>10815.960000000001</v>
      </c>
      <c r="H9" s="11"/>
      <c r="I9" s="11">
        <f>SUM(I10:I22)</f>
        <v>1070.3700000000001</v>
      </c>
      <c r="J9" s="11">
        <f>SUM(J10:J22)</f>
        <v>14979.75</v>
      </c>
      <c r="K9" s="11">
        <f>SUM(K10:K22)</f>
        <v>2140.7700000000004</v>
      </c>
      <c r="L9" s="11">
        <f>SUM(L10:L22)</f>
        <v>25795.71</v>
      </c>
    </row>
    <row r="10" spans="1:257" s="17" customFormat="1" ht="38.25" customHeight="1" x14ac:dyDescent="0.2">
      <c r="A10" s="210" t="s">
        <v>23</v>
      </c>
      <c r="B10" s="13" t="s">
        <v>24</v>
      </c>
      <c r="C10" s="14" t="s">
        <v>25</v>
      </c>
      <c r="D10" s="14" t="s">
        <v>26</v>
      </c>
      <c r="E10" s="15">
        <v>10.295999999999999</v>
      </c>
      <c r="F10" s="16">
        <f t="shared" ref="F10:F22" si="0">ROUND(K10/2,2)</f>
        <v>210.46</v>
      </c>
      <c r="G10" s="16">
        <f>ROUND(F10*E10,2)</f>
        <v>2166.9</v>
      </c>
      <c r="H10" s="14">
        <f t="shared" ref="H10:H22" si="1">ROUND(E10*$H$83,2)</f>
        <v>14.26</v>
      </c>
      <c r="I10" s="16">
        <f t="shared" ref="I10:I22" si="2">K10-F10</f>
        <v>210.45000000000002</v>
      </c>
      <c r="J10" s="16">
        <f t="shared" ref="J10:J15" si="3">ROUND(I10*H10,2)</f>
        <v>3001.02</v>
      </c>
      <c r="K10" s="14">
        <v>420.91</v>
      </c>
      <c r="L10" s="16">
        <f t="shared" ref="L10:L22" si="4">G10+J10</f>
        <v>5167.92</v>
      </c>
    </row>
    <row r="11" spans="1:257" s="17" customFormat="1" ht="41.25" customHeight="1" x14ac:dyDescent="0.2">
      <c r="A11" s="210"/>
      <c r="B11" s="13" t="s">
        <v>309</v>
      </c>
      <c r="C11" s="14" t="s">
        <v>25</v>
      </c>
      <c r="D11" s="14" t="s">
        <v>26</v>
      </c>
      <c r="E11" s="15">
        <v>4.8600000000000003</v>
      </c>
      <c r="F11" s="16">
        <f t="shared" si="0"/>
        <v>37.69</v>
      </c>
      <c r="G11" s="16">
        <f>ROUND(F11*E11,2)</f>
        <v>183.17</v>
      </c>
      <c r="H11" s="14">
        <f t="shared" si="1"/>
        <v>6.73</v>
      </c>
      <c r="I11" s="16">
        <f t="shared" si="2"/>
        <v>37.680000000000007</v>
      </c>
      <c r="J11" s="16">
        <f t="shared" si="3"/>
        <v>253.59</v>
      </c>
      <c r="K11" s="14">
        <v>75.37</v>
      </c>
      <c r="L11" s="16">
        <f t="shared" si="4"/>
        <v>436.76</v>
      </c>
    </row>
    <row r="12" spans="1:257" s="17" customFormat="1" ht="39" customHeight="1" x14ac:dyDescent="0.2">
      <c r="A12" s="18" t="s">
        <v>27</v>
      </c>
      <c r="B12" s="13" t="s">
        <v>28</v>
      </c>
      <c r="C12" s="14" t="s">
        <v>25</v>
      </c>
      <c r="D12" s="14" t="s">
        <v>26</v>
      </c>
      <c r="E12" s="15">
        <v>10.295999999999999</v>
      </c>
      <c r="F12" s="16">
        <f t="shared" si="0"/>
        <v>21.87</v>
      </c>
      <c r="G12" s="16">
        <f>ROUND(E12*F12,2)</f>
        <v>225.17</v>
      </c>
      <c r="H12" s="14">
        <f t="shared" si="1"/>
        <v>14.26</v>
      </c>
      <c r="I12" s="16">
        <f t="shared" si="2"/>
        <v>21.87</v>
      </c>
      <c r="J12" s="16">
        <f t="shared" si="3"/>
        <v>311.87</v>
      </c>
      <c r="K12" s="14">
        <v>43.74</v>
      </c>
      <c r="L12" s="16">
        <f t="shared" si="4"/>
        <v>537.04</v>
      </c>
    </row>
    <row r="13" spans="1:257" s="17" customFormat="1" ht="39.75" customHeight="1" x14ac:dyDescent="0.2">
      <c r="A13" s="18" t="s">
        <v>29</v>
      </c>
      <c r="B13" s="13" t="s">
        <v>30</v>
      </c>
      <c r="C13" s="14" t="s">
        <v>25</v>
      </c>
      <c r="D13" s="14" t="s">
        <v>26</v>
      </c>
      <c r="E13" s="15">
        <v>10.295999999999999</v>
      </c>
      <c r="F13" s="16">
        <f t="shared" si="0"/>
        <v>82.5</v>
      </c>
      <c r="G13" s="16">
        <f>ROUND(F13*E13,2)</f>
        <v>849.42</v>
      </c>
      <c r="H13" s="14">
        <f t="shared" si="1"/>
        <v>14.26</v>
      </c>
      <c r="I13" s="16">
        <f t="shared" si="2"/>
        <v>82.5</v>
      </c>
      <c r="J13" s="16">
        <f t="shared" si="3"/>
        <v>1176.45</v>
      </c>
      <c r="K13" s="14">
        <v>165</v>
      </c>
      <c r="L13" s="16">
        <f t="shared" si="4"/>
        <v>2025.87</v>
      </c>
    </row>
    <row r="14" spans="1:257" s="17" customFormat="1" ht="38.25" customHeight="1" x14ac:dyDescent="0.2">
      <c r="A14" s="210" t="s">
        <v>31</v>
      </c>
      <c r="B14" s="13" t="s">
        <v>32</v>
      </c>
      <c r="C14" s="14" t="s">
        <v>25</v>
      </c>
      <c r="D14" s="14" t="s">
        <v>26</v>
      </c>
      <c r="E14" s="15">
        <v>10.295999999999999</v>
      </c>
      <c r="F14" s="16">
        <f t="shared" si="0"/>
        <v>81.88</v>
      </c>
      <c r="G14" s="16">
        <f t="shared" ref="G14:G22" si="5">ROUND(E14*F14,2)</f>
        <v>843.04</v>
      </c>
      <c r="H14" s="14">
        <f t="shared" si="1"/>
        <v>14.26</v>
      </c>
      <c r="I14" s="16">
        <f t="shared" si="2"/>
        <v>81.88</v>
      </c>
      <c r="J14" s="16">
        <f t="shared" si="3"/>
        <v>1167.6099999999999</v>
      </c>
      <c r="K14" s="14">
        <v>163.76</v>
      </c>
      <c r="L14" s="16">
        <f t="shared" si="4"/>
        <v>2010.6499999999999</v>
      </c>
    </row>
    <row r="15" spans="1:257" s="17" customFormat="1" ht="36.6" customHeight="1" x14ac:dyDescent="0.2">
      <c r="A15" s="210"/>
      <c r="B15" s="13" t="s">
        <v>33</v>
      </c>
      <c r="C15" s="14" t="s">
        <v>34</v>
      </c>
      <c r="D15" s="14" t="s">
        <v>26</v>
      </c>
      <c r="E15" s="15">
        <v>10.295999999999999</v>
      </c>
      <c r="F15" s="16">
        <f t="shared" si="0"/>
        <v>126.22</v>
      </c>
      <c r="G15" s="16">
        <f t="shared" si="5"/>
        <v>1299.56</v>
      </c>
      <c r="H15" s="14">
        <f t="shared" si="1"/>
        <v>14.26</v>
      </c>
      <c r="I15" s="16">
        <f t="shared" si="2"/>
        <v>126.21000000000001</v>
      </c>
      <c r="J15" s="16">
        <f t="shared" si="3"/>
        <v>1799.75</v>
      </c>
      <c r="K15" s="14">
        <v>252.43</v>
      </c>
      <c r="L15" s="16">
        <f t="shared" si="4"/>
        <v>3099.31</v>
      </c>
    </row>
    <row r="16" spans="1:257" s="17" customFormat="1" ht="41.25" customHeight="1" x14ac:dyDescent="0.2">
      <c r="A16" s="18" t="s">
        <v>35</v>
      </c>
      <c r="B16" s="13" t="s">
        <v>36</v>
      </c>
      <c r="C16" s="14" t="s">
        <v>25</v>
      </c>
      <c r="D16" s="14" t="s">
        <v>26</v>
      </c>
      <c r="E16" s="15">
        <v>10.295999999999999</v>
      </c>
      <c r="F16" s="16">
        <f t="shared" si="0"/>
        <v>36.97</v>
      </c>
      <c r="G16" s="16">
        <f t="shared" si="5"/>
        <v>380.64</v>
      </c>
      <c r="H16" s="14">
        <f t="shared" si="1"/>
        <v>14.26</v>
      </c>
      <c r="I16" s="16">
        <f t="shared" si="2"/>
        <v>36.97</v>
      </c>
      <c r="J16" s="16">
        <f t="shared" ref="J16:J22" si="6">ROUND(H16*I16,2)</f>
        <v>527.19000000000005</v>
      </c>
      <c r="K16" s="14">
        <v>73.94</v>
      </c>
      <c r="L16" s="16">
        <f t="shared" si="4"/>
        <v>907.83</v>
      </c>
    </row>
    <row r="17" spans="1:12" ht="27.75" customHeight="1" x14ac:dyDescent="0.2">
      <c r="A17" s="210" t="s">
        <v>37</v>
      </c>
      <c r="B17" s="13" t="s">
        <v>38</v>
      </c>
      <c r="C17" s="14" t="s">
        <v>25</v>
      </c>
      <c r="D17" s="14" t="s">
        <v>26</v>
      </c>
      <c r="E17" s="15">
        <v>10.295999999999999</v>
      </c>
      <c r="F17" s="16">
        <f t="shared" si="0"/>
        <v>59.89</v>
      </c>
      <c r="G17" s="16">
        <f t="shared" si="5"/>
        <v>616.63</v>
      </c>
      <c r="H17" s="14">
        <f t="shared" si="1"/>
        <v>14.26</v>
      </c>
      <c r="I17" s="16">
        <f t="shared" si="2"/>
        <v>59.89</v>
      </c>
      <c r="J17" s="16">
        <f t="shared" si="6"/>
        <v>854.03</v>
      </c>
      <c r="K17" s="14">
        <v>119.78</v>
      </c>
      <c r="L17" s="16">
        <f t="shared" si="4"/>
        <v>1470.6599999999999</v>
      </c>
    </row>
    <row r="18" spans="1:12" ht="40.5" customHeight="1" x14ac:dyDescent="0.2">
      <c r="A18" s="210"/>
      <c r="B18" s="13" t="s">
        <v>39</v>
      </c>
      <c r="C18" s="14" t="s">
        <v>25</v>
      </c>
      <c r="D18" s="14" t="s">
        <v>26</v>
      </c>
      <c r="E18" s="15">
        <v>10.295999999999999</v>
      </c>
      <c r="F18" s="16">
        <f t="shared" si="0"/>
        <v>27.45</v>
      </c>
      <c r="G18" s="16">
        <f t="shared" si="5"/>
        <v>282.63</v>
      </c>
      <c r="H18" s="14">
        <f t="shared" si="1"/>
        <v>14.26</v>
      </c>
      <c r="I18" s="16">
        <f t="shared" si="2"/>
        <v>27.45</v>
      </c>
      <c r="J18" s="16">
        <f t="shared" si="6"/>
        <v>391.44</v>
      </c>
      <c r="K18" s="14">
        <v>54.9</v>
      </c>
      <c r="L18" s="16">
        <f t="shared" si="4"/>
        <v>674.06999999999994</v>
      </c>
    </row>
    <row r="19" spans="1:12" s="17" customFormat="1" ht="33" customHeight="1" x14ac:dyDescent="0.2">
      <c r="A19" s="18" t="s">
        <v>40</v>
      </c>
      <c r="B19" s="13" t="s">
        <v>41</v>
      </c>
      <c r="C19" s="14" t="s">
        <v>25</v>
      </c>
      <c r="D19" s="14" t="s">
        <v>26</v>
      </c>
      <c r="E19" s="15">
        <v>10.295999999999999</v>
      </c>
      <c r="F19" s="16">
        <f t="shared" si="0"/>
        <v>38.4</v>
      </c>
      <c r="G19" s="16">
        <f t="shared" si="5"/>
        <v>395.37</v>
      </c>
      <c r="H19" s="14">
        <f t="shared" si="1"/>
        <v>14.26</v>
      </c>
      <c r="I19" s="16">
        <f t="shared" si="2"/>
        <v>38.4</v>
      </c>
      <c r="J19" s="16">
        <f t="shared" si="6"/>
        <v>547.58000000000004</v>
      </c>
      <c r="K19" s="14">
        <v>76.8</v>
      </c>
      <c r="L19" s="16">
        <f t="shared" si="4"/>
        <v>942.95</v>
      </c>
    </row>
    <row r="20" spans="1:12" s="17" customFormat="1" ht="33" customHeight="1" x14ac:dyDescent="0.2">
      <c r="A20" s="18" t="s">
        <v>42</v>
      </c>
      <c r="B20" s="13" t="s">
        <v>43</v>
      </c>
      <c r="C20" s="14" t="s">
        <v>25</v>
      </c>
      <c r="D20" s="14" t="s">
        <v>26</v>
      </c>
      <c r="E20" s="15">
        <v>10.295999999999999</v>
      </c>
      <c r="F20" s="16">
        <f t="shared" si="0"/>
        <v>64.5</v>
      </c>
      <c r="G20" s="16">
        <f t="shared" si="5"/>
        <v>664.09</v>
      </c>
      <c r="H20" s="14">
        <f t="shared" si="1"/>
        <v>14.26</v>
      </c>
      <c r="I20" s="16">
        <f t="shared" si="2"/>
        <v>64.5</v>
      </c>
      <c r="J20" s="16">
        <f t="shared" si="6"/>
        <v>919.77</v>
      </c>
      <c r="K20" s="14">
        <v>129</v>
      </c>
      <c r="L20" s="16">
        <f t="shared" si="4"/>
        <v>1583.8600000000001</v>
      </c>
    </row>
    <row r="21" spans="1:12" s="17" customFormat="1" ht="32.25" customHeight="1" x14ac:dyDescent="0.2">
      <c r="A21" s="18" t="s">
        <v>44</v>
      </c>
      <c r="B21" s="13" t="s">
        <v>45</v>
      </c>
      <c r="C21" s="14" t="s">
        <v>46</v>
      </c>
      <c r="D21" s="14" t="s">
        <v>26</v>
      </c>
      <c r="E21" s="15">
        <v>10.295999999999999</v>
      </c>
      <c r="F21" s="16">
        <f t="shared" si="0"/>
        <v>6.72</v>
      </c>
      <c r="G21" s="16">
        <f t="shared" si="5"/>
        <v>69.19</v>
      </c>
      <c r="H21" s="14">
        <f t="shared" si="1"/>
        <v>14.26</v>
      </c>
      <c r="I21" s="16">
        <f t="shared" si="2"/>
        <v>6.72</v>
      </c>
      <c r="J21" s="16">
        <f t="shared" si="6"/>
        <v>95.83</v>
      </c>
      <c r="K21" s="14">
        <v>13.44</v>
      </c>
      <c r="L21" s="16">
        <f t="shared" si="4"/>
        <v>165.01999999999998</v>
      </c>
    </row>
    <row r="22" spans="1:12" s="17" customFormat="1" ht="47.25" customHeight="1" x14ac:dyDescent="0.2">
      <c r="A22" s="18" t="s">
        <v>47</v>
      </c>
      <c r="B22" s="13" t="s">
        <v>48</v>
      </c>
      <c r="C22" s="14" t="s">
        <v>49</v>
      </c>
      <c r="D22" s="14" t="s">
        <v>26</v>
      </c>
      <c r="E22" s="15">
        <v>10.295999999999999</v>
      </c>
      <c r="F22" s="16">
        <f t="shared" si="0"/>
        <v>275.85000000000002</v>
      </c>
      <c r="G22" s="16">
        <f t="shared" si="5"/>
        <v>2840.15</v>
      </c>
      <c r="H22" s="14">
        <f t="shared" si="1"/>
        <v>14.26</v>
      </c>
      <c r="I22" s="16">
        <f t="shared" si="2"/>
        <v>275.85000000000002</v>
      </c>
      <c r="J22" s="16">
        <f t="shared" si="6"/>
        <v>3933.62</v>
      </c>
      <c r="K22" s="14">
        <v>551.70000000000005</v>
      </c>
      <c r="L22" s="16">
        <f t="shared" si="4"/>
        <v>6773.77</v>
      </c>
    </row>
    <row r="23" spans="1:12" s="12" customFormat="1" ht="27" customHeight="1" x14ac:dyDescent="0.2">
      <c r="A23" s="9" t="s">
        <v>11</v>
      </c>
      <c r="B23" s="10" t="s">
        <v>50</v>
      </c>
      <c r="C23" s="11"/>
      <c r="D23" s="11"/>
      <c r="E23" s="11"/>
      <c r="F23" s="11">
        <f>SUM(F24:F49)</f>
        <v>2407.0100000000002</v>
      </c>
      <c r="G23" s="11">
        <f>SUM(G24:G49)</f>
        <v>25875.55999999999</v>
      </c>
      <c r="H23" s="11"/>
      <c r="I23" s="11">
        <f>SUM(I24:I49)</f>
        <v>2406.9400000000005</v>
      </c>
      <c r="J23" s="11">
        <f>SUM(J24:J49)</f>
        <v>35837.000000000007</v>
      </c>
      <c r="K23" s="11">
        <f>SUM(K24:K49)</f>
        <v>4813.9500000000007</v>
      </c>
      <c r="L23" s="11">
        <f>SUM(L24:L49)</f>
        <v>61712.56</v>
      </c>
    </row>
    <row r="24" spans="1:12" s="17" customFormat="1" ht="40.5" customHeight="1" x14ac:dyDescent="0.2">
      <c r="A24" s="18" t="s">
        <v>51</v>
      </c>
      <c r="B24" s="21" t="s">
        <v>52</v>
      </c>
      <c r="C24" s="14" t="s">
        <v>53</v>
      </c>
      <c r="D24" s="14" t="s">
        <v>26</v>
      </c>
      <c r="E24" s="15">
        <v>10.295999999999999</v>
      </c>
      <c r="F24" s="16">
        <f t="shared" ref="F24:F49" si="7">ROUND(K24/2,2)</f>
        <v>1096.28</v>
      </c>
      <c r="G24" s="16">
        <f>ROUND(E24*F24,2)</f>
        <v>11287.3</v>
      </c>
      <c r="H24" s="14">
        <f t="shared" ref="H24:H49" si="8">ROUND(E24*$H$83,2)</f>
        <v>14.26</v>
      </c>
      <c r="I24" s="16">
        <f t="shared" ref="I24:I49" si="9">K24-F24</f>
        <v>1096.2700000000002</v>
      </c>
      <c r="J24" s="16">
        <f>ROUND(H24*I24,2)</f>
        <v>15632.81</v>
      </c>
      <c r="K24" s="14">
        <v>2192.5500000000002</v>
      </c>
      <c r="L24" s="16">
        <f t="shared" ref="L24:L49" si="10">G24+J24</f>
        <v>26920.11</v>
      </c>
    </row>
    <row r="25" spans="1:12" s="17" customFormat="1" ht="37.5" customHeight="1" x14ac:dyDescent="0.2">
      <c r="A25" s="18" t="s">
        <v>54</v>
      </c>
      <c r="B25" s="22" t="s">
        <v>55</v>
      </c>
      <c r="C25" s="14" t="s">
        <v>46</v>
      </c>
      <c r="D25" s="14" t="s">
        <v>26</v>
      </c>
      <c r="E25" s="15">
        <v>10.295999999999999</v>
      </c>
      <c r="F25" s="16">
        <f t="shared" si="7"/>
        <v>20.32</v>
      </c>
      <c r="G25" s="16">
        <f t="shared" ref="G25:G31" si="11">ROUND(F25*E25,2)</f>
        <v>209.21</v>
      </c>
      <c r="H25" s="14">
        <f t="shared" si="8"/>
        <v>14.26</v>
      </c>
      <c r="I25" s="16">
        <f t="shared" si="9"/>
        <v>20.310000000000002</v>
      </c>
      <c r="J25" s="16">
        <f t="shared" ref="J25:J34" si="12">ROUND(I25*H25,2)</f>
        <v>289.62</v>
      </c>
      <c r="K25" s="14">
        <v>40.630000000000003</v>
      </c>
      <c r="L25" s="16">
        <f t="shared" si="10"/>
        <v>498.83000000000004</v>
      </c>
    </row>
    <row r="26" spans="1:12" s="17" customFormat="1" ht="37.5" customHeight="1" x14ac:dyDescent="0.2">
      <c r="A26" s="18" t="s">
        <v>56</v>
      </c>
      <c r="B26" s="22" t="s">
        <v>57</v>
      </c>
      <c r="C26" s="14" t="s">
        <v>58</v>
      </c>
      <c r="D26" s="14" t="s">
        <v>26</v>
      </c>
      <c r="E26" s="15">
        <v>10.295999999999999</v>
      </c>
      <c r="F26" s="16">
        <f t="shared" si="7"/>
        <v>145</v>
      </c>
      <c r="G26" s="16">
        <f t="shared" si="11"/>
        <v>1492.92</v>
      </c>
      <c r="H26" s="14">
        <f t="shared" si="8"/>
        <v>14.26</v>
      </c>
      <c r="I26" s="16">
        <f t="shared" si="9"/>
        <v>145</v>
      </c>
      <c r="J26" s="16">
        <f t="shared" si="12"/>
        <v>2067.6999999999998</v>
      </c>
      <c r="K26" s="14">
        <v>290</v>
      </c>
      <c r="L26" s="16">
        <f t="shared" si="10"/>
        <v>3560.62</v>
      </c>
    </row>
    <row r="27" spans="1:12" s="17" customFormat="1" ht="39.75" customHeight="1" x14ac:dyDescent="0.2">
      <c r="A27" s="210" t="s">
        <v>59</v>
      </c>
      <c r="B27" s="22" t="s">
        <v>310</v>
      </c>
      <c r="C27" s="14" t="s">
        <v>46</v>
      </c>
      <c r="D27" s="14" t="s">
        <v>26</v>
      </c>
      <c r="E27" s="15">
        <v>4.8600000000000003</v>
      </c>
      <c r="F27" s="16">
        <f t="shared" si="7"/>
        <v>53.44</v>
      </c>
      <c r="G27" s="16">
        <f t="shared" si="11"/>
        <v>259.72000000000003</v>
      </c>
      <c r="H27" s="14">
        <f t="shared" si="8"/>
        <v>6.73</v>
      </c>
      <c r="I27" s="16">
        <f t="shared" si="9"/>
        <v>53.44</v>
      </c>
      <c r="J27" s="16">
        <f t="shared" si="12"/>
        <v>359.65</v>
      </c>
      <c r="K27" s="14">
        <v>106.88</v>
      </c>
      <c r="L27" s="16">
        <f t="shared" si="10"/>
        <v>619.37</v>
      </c>
    </row>
    <row r="28" spans="1:12" s="17" customFormat="1" ht="36.75" customHeight="1" x14ac:dyDescent="0.2">
      <c r="A28" s="210"/>
      <c r="B28" s="13" t="s">
        <v>60</v>
      </c>
      <c r="C28" s="14" t="s">
        <v>46</v>
      </c>
      <c r="D28" s="14" t="s">
        <v>26</v>
      </c>
      <c r="E28" s="15">
        <v>10.295999999999999</v>
      </c>
      <c r="F28" s="16">
        <f t="shared" si="7"/>
        <v>44.76</v>
      </c>
      <c r="G28" s="16">
        <f t="shared" si="11"/>
        <v>460.85</v>
      </c>
      <c r="H28" s="14">
        <f t="shared" si="8"/>
        <v>14.26</v>
      </c>
      <c r="I28" s="16">
        <f t="shared" si="9"/>
        <v>44.750000000000007</v>
      </c>
      <c r="J28" s="16">
        <f t="shared" si="12"/>
        <v>638.14</v>
      </c>
      <c r="K28" s="14">
        <v>89.51</v>
      </c>
      <c r="L28" s="16">
        <f t="shared" si="10"/>
        <v>1098.99</v>
      </c>
    </row>
    <row r="29" spans="1:12" s="17" customFormat="1" ht="38.25" customHeight="1" x14ac:dyDescent="0.2">
      <c r="A29" s="210" t="s">
        <v>61</v>
      </c>
      <c r="B29" s="13" t="s">
        <v>62</v>
      </c>
      <c r="C29" s="14" t="s">
        <v>46</v>
      </c>
      <c r="D29" s="14" t="s">
        <v>26</v>
      </c>
      <c r="E29" s="15">
        <v>10.295999999999999</v>
      </c>
      <c r="F29" s="16">
        <f t="shared" si="7"/>
        <v>207.58</v>
      </c>
      <c r="G29" s="16">
        <f t="shared" si="11"/>
        <v>2137.2399999999998</v>
      </c>
      <c r="H29" s="14">
        <f t="shared" si="8"/>
        <v>14.26</v>
      </c>
      <c r="I29" s="16">
        <f t="shared" si="9"/>
        <v>207.56999999999996</v>
      </c>
      <c r="J29" s="16">
        <f t="shared" si="12"/>
        <v>2959.95</v>
      </c>
      <c r="K29" s="14">
        <v>415.15</v>
      </c>
      <c r="L29" s="16">
        <f t="shared" si="10"/>
        <v>5097.1899999999996</v>
      </c>
    </row>
    <row r="30" spans="1:12" s="17" customFormat="1" ht="38.25" customHeight="1" x14ac:dyDescent="0.2">
      <c r="A30" s="210"/>
      <c r="B30" s="13" t="s">
        <v>63</v>
      </c>
      <c r="C30" s="14" t="s">
        <v>64</v>
      </c>
      <c r="D30" s="14" t="s">
        <v>65</v>
      </c>
      <c r="E30" s="15">
        <v>16.056000000000001</v>
      </c>
      <c r="F30" s="16">
        <f t="shared" si="7"/>
        <v>76.8</v>
      </c>
      <c r="G30" s="16">
        <f t="shared" si="11"/>
        <v>1233.0999999999999</v>
      </c>
      <c r="H30" s="14">
        <f t="shared" si="8"/>
        <v>22.24</v>
      </c>
      <c r="I30" s="16">
        <f t="shared" si="9"/>
        <v>76.8</v>
      </c>
      <c r="J30" s="16">
        <f t="shared" si="12"/>
        <v>1708.03</v>
      </c>
      <c r="K30" s="14">
        <v>153.6</v>
      </c>
      <c r="L30" s="16">
        <f t="shared" si="10"/>
        <v>2941.13</v>
      </c>
    </row>
    <row r="31" spans="1:12" s="17" customFormat="1" ht="25.35" customHeight="1" x14ac:dyDescent="0.2">
      <c r="A31" s="18" t="s">
        <v>66</v>
      </c>
      <c r="B31" s="13" t="s">
        <v>67</v>
      </c>
      <c r="C31" s="14" t="s">
        <v>58</v>
      </c>
      <c r="D31" s="14" t="s">
        <v>26</v>
      </c>
      <c r="E31" s="15">
        <v>10.295999999999999</v>
      </c>
      <c r="F31" s="16">
        <f t="shared" si="7"/>
        <v>300</v>
      </c>
      <c r="G31" s="16">
        <f t="shared" si="11"/>
        <v>3088.8</v>
      </c>
      <c r="H31" s="14">
        <f t="shared" si="8"/>
        <v>14.26</v>
      </c>
      <c r="I31" s="16">
        <f t="shared" si="9"/>
        <v>300</v>
      </c>
      <c r="J31" s="16">
        <f t="shared" si="12"/>
        <v>4278</v>
      </c>
      <c r="K31" s="14">
        <v>600</v>
      </c>
      <c r="L31" s="16">
        <f t="shared" si="10"/>
        <v>7366.8</v>
      </c>
    </row>
    <row r="32" spans="1:12" s="17" customFormat="1" ht="53.25" customHeight="1" x14ac:dyDescent="0.2">
      <c r="A32" s="18" t="s">
        <v>68</v>
      </c>
      <c r="B32" s="13" t="s">
        <v>69</v>
      </c>
      <c r="C32" s="50" t="s">
        <v>70</v>
      </c>
      <c r="D32" s="14" t="s">
        <v>65</v>
      </c>
      <c r="E32" s="15">
        <v>16.056000000000001</v>
      </c>
      <c r="F32" s="16">
        <f t="shared" si="7"/>
        <v>16.95</v>
      </c>
      <c r="G32" s="16">
        <f>ROUND(E32*F32,2)</f>
        <v>272.14999999999998</v>
      </c>
      <c r="H32" s="14">
        <f t="shared" si="8"/>
        <v>22.24</v>
      </c>
      <c r="I32" s="16">
        <f t="shared" si="9"/>
        <v>16.940000000000001</v>
      </c>
      <c r="J32" s="16">
        <f t="shared" si="12"/>
        <v>376.75</v>
      </c>
      <c r="K32" s="14">
        <v>33.89</v>
      </c>
      <c r="L32" s="16">
        <f t="shared" si="10"/>
        <v>648.9</v>
      </c>
    </row>
    <row r="33" spans="1:12" s="17" customFormat="1" ht="42.75" customHeight="1" x14ac:dyDescent="0.2">
      <c r="A33" s="18" t="s">
        <v>71</v>
      </c>
      <c r="B33" s="13" t="s">
        <v>72</v>
      </c>
      <c r="C33" s="14" t="s">
        <v>73</v>
      </c>
      <c r="D33" s="14" t="s">
        <v>65</v>
      </c>
      <c r="E33" s="15">
        <v>16.056000000000001</v>
      </c>
      <c r="F33" s="16">
        <f t="shared" si="7"/>
        <v>41</v>
      </c>
      <c r="G33" s="16">
        <f>ROUND(F33*E33,2)</f>
        <v>658.3</v>
      </c>
      <c r="H33" s="14">
        <f t="shared" si="8"/>
        <v>22.24</v>
      </c>
      <c r="I33" s="16">
        <f t="shared" si="9"/>
        <v>41</v>
      </c>
      <c r="J33" s="16">
        <f t="shared" si="12"/>
        <v>911.84</v>
      </c>
      <c r="K33" s="14">
        <v>82</v>
      </c>
      <c r="L33" s="16">
        <f t="shared" si="10"/>
        <v>1570.1399999999999</v>
      </c>
    </row>
    <row r="34" spans="1:12" s="17" customFormat="1" ht="25.35" customHeight="1" x14ac:dyDescent="0.2">
      <c r="A34" s="18" t="s">
        <v>74</v>
      </c>
      <c r="B34" s="13" t="s">
        <v>75</v>
      </c>
      <c r="C34" s="14" t="s">
        <v>76</v>
      </c>
      <c r="D34" s="14" t="s">
        <v>26</v>
      </c>
      <c r="E34" s="15">
        <v>10.295999999999999</v>
      </c>
      <c r="F34" s="16">
        <f t="shared" si="7"/>
        <v>26</v>
      </c>
      <c r="G34" s="16">
        <f>ROUND(F34*E34,2)</f>
        <v>267.7</v>
      </c>
      <c r="H34" s="14">
        <f t="shared" si="8"/>
        <v>14.26</v>
      </c>
      <c r="I34" s="16">
        <f t="shared" si="9"/>
        <v>26</v>
      </c>
      <c r="J34" s="16">
        <f t="shared" si="12"/>
        <v>370.76</v>
      </c>
      <c r="K34" s="14">
        <v>52</v>
      </c>
      <c r="L34" s="16">
        <f t="shared" si="10"/>
        <v>638.46</v>
      </c>
    </row>
    <row r="35" spans="1:12" s="17" customFormat="1" ht="40.5" customHeight="1" x14ac:dyDescent="0.2">
      <c r="A35" s="18" t="s">
        <v>77</v>
      </c>
      <c r="B35" s="13" t="s">
        <v>78</v>
      </c>
      <c r="C35" s="14" t="s">
        <v>76</v>
      </c>
      <c r="D35" s="14" t="s">
        <v>26</v>
      </c>
      <c r="E35" s="15">
        <v>10.295999999999999</v>
      </c>
      <c r="F35" s="16">
        <f t="shared" si="7"/>
        <v>55</v>
      </c>
      <c r="G35" s="16">
        <f>ROUND(E35*F35,2)</f>
        <v>566.28</v>
      </c>
      <c r="H35" s="14">
        <f t="shared" si="8"/>
        <v>14.26</v>
      </c>
      <c r="I35" s="16">
        <f t="shared" si="9"/>
        <v>55</v>
      </c>
      <c r="J35" s="16">
        <f t="shared" ref="J35:J49" si="13">ROUND(H35*I35,2)</f>
        <v>784.3</v>
      </c>
      <c r="K35" s="14">
        <v>110</v>
      </c>
      <c r="L35" s="16">
        <f t="shared" si="10"/>
        <v>1350.58</v>
      </c>
    </row>
    <row r="36" spans="1:12" s="17" customFormat="1" ht="42.75" customHeight="1" x14ac:dyDescent="0.2">
      <c r="A36" s="210" t="s">
        <v>79</v>
      </c>
      <c r="B36" s="13" t="s">
        <v>80</v>
      </c>
      <c r="C36" s="14" t="s">
        <v>58</v>
      </c>
      <c r="D36" s="14" t="s">
        <v>26</v>
      </c>
      <c r="E36" s="15">
        <v>10.295999999999999</v>
      </c>
      <c r="F36" s="16">
        <f t="shared" si="7"/>
        <v>10.07</v>
      </c>
      <c r="G36" s="16">
        <f>ROUND(E36*F36,2)</f>
        <v>103.68</v>
      </c>
      <c r="H36" s="14">
        <f t="shared" si="8"/>
        <v>14.26</v>
      </c>
      <c r="I36" s="16">
        <f t="shared" si="9"/>
        <v>10.07</v>
      </c>
      <c r="J36" s="16">
        <f t="shared" si="13"/>
        <v>143.6</v>
      </c>
      <c r="K36" s="14">
        <v>20.14</v>
      </c>
      <c r="L36" s="16">
        <f t="shared" si="10"/>
        <v>247.28</v>
      </c>
    </row>
    <row r="37" spans="1:12" ht="42.75" customHeight="1" x14ac:dyDescent="0.2">
      <c r="A37" s="210"/>
      <c r="B37" s="13" t="s">
        <v>81</v>
      </c>
      <c r="C37" s="14" t="s">
        <v>82</v>
      </c>
      <c r="D37" s="14" t="s">
        <v>65</v>
      </c>
      <c r="E37" s="15">
        <v>16.056000000000001</v>
      </c>
      <c r="F37" s="16">
        <f t="shared" si="7"/>
        <v>2.1</v>
      </c>
      <c r="G37" s="16">
        <f>ROUND(E37*F37,2)</f>
        <v>33.72</v>
      </c>
      <c r="H37" s="14">
        <f t="shared" si="8"/>
        <v>22.24</v>
      </c>
      <c r="I37" s="16">
        <f t="shared" si="9"/>
        <v>2.1</v>
      </c>
      <c r="J37" s="16">
        <f t="shared" si="13"/>
        <v>46.7</v>
      </c>
      <c r="K37" s="14">
        <v>4.2</v>
      </c>
      <c r="L37" s="16">
        <f t="shared" si="10"/>
        <v>80.42</v>
      </c>
    </row>
    <row r="38" spans="1:12" ht="42.75" customHeight="1" x14ac:dyDescent="0.2">
      <c r="A38" s="18" t="s">
        <v>83</v>
      </c>
      <c r="B38" s="13" t="s">
        <v>84</v>
      </c>
      <c r="C38" s="23" t="s">
        <v>85</v>
      </c>
      <c r="D38" s="14" t="s">
        <v>26</v>
      </c>
      <c r="E38" s="15">
        <v>10.295999999999999</v>
      </c>
      <c r="F38" s="16">
        <f t="shared" si="7"/>
        <v>172</v>
      </c>
      <c r="G38" s="16">
        <f>ROUND(F38*E38,2)</f>
        <v>1770.91</v>
      </c>
      <c r="H38" s="14">
        <f t="shared" si="8"/>
        <v>14.26</v>
      </c>
      <c r="I38" s="16">
        <f t="shared" si="9"/>
        <v>172</v>
      </c>
      <c r="J38" s="16">
        <f t="shared" si="13"/>
        <v>2452.7199999999998</v>
      </c>
      <c r="K38" s="14">
        <v>344</v>
      </c>
      <c r="L38" s="16">
        <f t="shared" si="10"/>
        <v>4223.63</v>
      </c>
    </row>
    <row r="39" spans="1:12" ht="42.75" customHeight="1" x14ac:dyDescent="0.2">
      <c r="A39" s="210" t="s">
        <v>86</v>
      </c>
      <c r="B39" s="21" t="s">
        <v>87</v>
      </c>
      <c r="C39" s="14" t="s">
        <v>88</v>
      </c>
      <c r="D39" s="14" t="s">
        <v>26</v>
      </c>
      <c r="E39" s="15">
        <v>10.295999999999999</v>
      </c>
      <c r="F39" s="16">
        <f t="shared" si="7"/>
        <v>5</v>
      </c>
      <c r="G39" s="16">
        <f t="shared" ref="G39:G44" si="14">ROUND(E39*F39,2)</f>
        <v>51.48</v>
      </c>
      <c r="H39" s="14">
        <f t="shared" si="8"/>
        <v>14.26</v>
      </c>
      <c r="I39" s="16">
        <f t="shared" si="9"/>
        <v>5</v>
      </c>
      <c r="J39" s="16">
        <f t="shared" si="13"/>
        <v>71.3</v>
      </c>
      <c r="K39" s="14">
        <v>10</v>
      </c>
      <c r="L39" s="16">
        <f t="shared" si="10"/>
        <v>122.78</v>
      </c>
    </row>
    <row r="40" spans="1:12" ht="42.75" customHeight="1" x14ac:dyDescent="0.2">
      <c r="A40" s="210"/>
      <c r="B40" s="13" t="s">
        <v>89</v>
      </c>
      <c r="C40" s="14" t="s">
        <v>90</v>
      </c>
      <c r="D40" s="14" t="s">
        <v>26</v>
      </c>
      <c r="E40" s="15">
        <v>11.544</v>
      </c>
      <c r="F40" s="16">
        <f t="shared" si="7"/>
        <v>2</v>
      </c>
      <c r="G40" s="16">
        <f t="shared" si="14"/>
        <v>23.09</v>
      </c>
      <c r="H40" s="14">
        <f t="shared" si="8"/>
        <v>15.99</v>
      </c>
      <c r="I40" s="16">
        <f t="shared" si="9"/>
        <v>2</v>
      </c>
      <c r="J40" s="16">
        <f t="shared" si="13"/>
        <v>31.98</v>
      </c>
      <c r="K40" s="14">
        <v>4</v>
      </c>
      <c r="L40" s="16">
        <f t="shared" si="10"/>
        <v>55.07</v>
      </c>
    </row>
    <row r="41" spans="1:12" ht="58.5" customHeight="1" x14ac:dyDescent="0.2">
      <c r="A41" s="210" t="s">
        <v>91</v>
      </c>
      <c r="B41" s="24" t="s">
        <v>92</v>
      </c>
      <c r="C41" s="14" t="s">
        <v>76</v>
      </c>
      <c r="D41" s="14" t="s">
        <v>26</v>
      </c>
      <c r="E41" s="15">
        <v>10.295999999999999</v>
      </c>
      <c r="F41" s="16">
        <f t="shared" si="7"/>
        <v>0.44</v>
      </c>
      <c r="G41" s="16">
        <f t="shared" si="14"/>
        <v>4.53</v>
      </c>
      <c r="H41" s="14">
        <f t="shared" si="8"/>
        <v>14.26</v>
      </c>
      <c r="I41" s="16">
        <f t="shared" si="9"/>
        <v>0.44</v>
      </c>
      <c r="J41" s="16">
        <f t="shared" si="13"/>
        <v>6.27</v>
      </c>
      <c r="K41" s="14">
        <v>0.88</v>
      </c>
      <c r="L41" s="16">
        <f t="shared" si="10"/>
        <v>10.8</v>
      </c>
    </row>
    <row r="42" spans="1:12" ht="44.25" customHeight="1" x14ac:dyDescent="0.2">
      <c r="A42" s="210"/>
      <c r="B42" s="24" t="s">
        <v>92</v>
      </c>
      <c r="C42" s="14" t="s">
        <v>93</v>
      </c>
      <c r="D42" s="23" t="s">
        <v>65</v>
      </c>
      <c r="E42" s="15">
        <v>16.056000000000001</v>
      </c>
      <c r="F42" s="16">
        <f t="shared" si="7"/>
        <v>25.09</v>
      </c>
      <c r="G42" s="16">
        <f t="shared" si="14"/>
        <v>402.85</v>
      </c>
      <c r="H42" s="14">
        <f t="shared" si="8"/>
        <v>22.24</v>
      </c>
      <c r="I42" s="16">
        <f t="shared" si="9"/>
        <v>25.09</v>
      </c>
      <c r="J42" s="16">
        <f t="shared" si="13"/>
        <v>558</v>
      </c>
      <c r="K42" s="14">
        <v>50.18</v>
      </c>
      <c r="L42" s="16">
        <f t="shared" si="10"/>
        <v>960.85</v>
      </c>
    </row>
    <row r="43" spans="1:12" ht="44.25" customHeight="1" x14ac:dyDescent="0.2">
      <c r="A43" s="210" t="s">
        <v>94</v>
      </c>
      <c r="B43" s="21" t="s">
        <v>95</v>
      </c>
      <c r="C43" s="14" t="s">
        <v>46</v>
      </c>
      <c r="D43" s="14" t="s">
        <v>26</v>
      </c>
      <c r="E43" s="15">
        <v>10.295999999999999</v>
      </c>
      <c r="F43" s="16">
        <f t="shared" si="7"/>
        <v>22</v>
      </c>
      <c r="G43" s="16">
        <f t="shared" si="14"/>
        <v>226.51</v>
      </c>
      <c r="H43" s="14">
        <f t="shared" si="8"/>
        <v>14.26</v>
      </c>
      <c r="I43" s="16">
        <f t="shared" si="9"/>
        <v>22</v>
      </c>
      <c r="J43" s="16">
        <f t="shared" si="13"/>
        <v>313.72000000000003</v>
      </c>
      <c r="K43" s="14">
        <v>44</v>
      </c>
      <c r="L43" s="16">
        <f t="shared" si="10"/>
        <v>540.23</v>
      </c>
    </row>
    <row r="44" spans="1:12" s="17" customFormat="1" ht="44.25" customHeight="1" x14ac:dyDescent="0.2">
      <c r="A44" s="210"/>
      <c r="B44" s="13" t="s">
        <v>96</v>
      </c>
      <c r="C44" s="14" t="s">
        <v>97</v>
      </c>
      <c r="D44" s="14" t="s">
        <v>65</v>
      </c>
      <c r="E44" s="15">
        <v>16.056000000000001</v>
      </c>
      <c r="F44" s="16">
        <f t="shared" si="7"/>
        <v>0.1</v>
      </c>
      <c r="G44" s="16">
        <f t="shared" si="14"/>
        <v>1.61</v>
      </c>
      <c r="H44" s="14">
        <f t="shared" si="8"/>
        <v>22.24</v>
      </c>
      <c r="I44" s="16">
        <f t="shared" si="9"/>
        <v>0.09</v>
      </c>
      <c r="J44" s="16">
        <f t="shared" si="13"/>
        <v>2</v>
      </c>
      <c r="K44" s="14">
        <v>0.19</v>
      </c>
      <c r="L44" s="16">
        <f t="shared" si="10"/>
        <v>3.6100000000000003</v>
      </c>
    </row>
    <row r="45" spans="1:12" s="17" customFormat="1" ht="44.25" customHeight="1" x14ac:dyDescent="0.2">
      <c r="A45" s="210" t="s">
        <v>98</v>
      </c>
      <c r="B45" s="13" t="s">
        <v>99</v>
      </c>
      <c r="C45" s="14" t="s">
        <v>100</v>
      </c>
      <c r="D45" s="14" t="s">
        <v>65</v>
      </c>
      <c r="E45" s="15">
        <v>16.056000000000001</v>
      </c>
      <c r="F45" s="16">
        <f t="shared" si="7"/>
        <v>10</v>
      </c>
      <c r="G45" s="16">
        <f>ROUND(F45*E45,2)</f>
        <v>160.56</v>
      </c>
      <c r="H45" s="14">
        <f t="shared" si="8"/>
        <v>22.24</v>
      </c>
      <c r="I45" s="16">
        <f t="shared" si="9"/>
        <v>10</v>
      </c>
      <c r="J45" s="16">
        <f t="shared" si="13"/>
        <v>222.4</v>
      </c>
      <c r="K45" s="14">
        <v>20</v>
      </c>
      <c r="L45" s="16">
        <f t="shared" si="10"/>
        <v>382.96000000000004</v>
      </c>
    </row>
    <row r="46" spans="1:12" s="17" customFormat="1" ht="44.25" customHeight="1" x14ac:dyDescent="0.2">
      <c r="A46" s="210"/>
      <c r="B46" s="13" t="s">
        <v>101</v>
      </c>
      <c r="C46" s="14" t="s">
        <v>102</v>
      </c>
      <c r="D46" s="14" t="s">
        <v>103</v>
      </c>
      <c r="E46" s="15">
        <v>14.087999999999999</v>
      </c>
      <c r="F46" s="16">
        <f t="shared" si="7"/>
        <v>4</v>
      </c>
      <c r="G46" s="16">
        <f>ROUND(E46*F46,2)</f>
        <v>56.35</v>
      </c>
      <c r="H46" s="14">
        <f t="shared" si="8"/>
        <v>19.510000000000002</v>
      </c>
      <c r="I46" s="16">
        <f t="shared" si="9"/>
        <v>4</v>
      </c>
      <c r="J46" s="16">
        <f t="shared" si="13"/>
        <v>78.040000000000006</v>
      </c>
      <c r="K46" s="14">
        <v>8</v>
      </c>
      <c r="L46" s="16">
        <f t="shared" si="10"/>
        <v>134.39000000000001</v>
      </c>
    </row>
    <row r="47" spans="1:12" s="17" customFormat="1" ht="48.75" customHeight="1" x14ac:dyDescent="0.2">
      <c r="A47" s="18" t="s">
        <v>104</v>
      </c>
      <c r="B47" s="21" t="s">
        <v>105</v>
      </c>
      <c r="C47" s="14" t="s">
        <v>106</v>
      </c>
      <c r="D47" s="14" t="s">
        <v>65</v>
      </c>
      <c r="E47" s="15">
        <v>16.056000000000001</v>
      </c>
      <c r="F47" s="16">
        <f t="shared" si="7"/>
        <v>32.5</v>
      </c>
      <c r="G47" s="16">
        <f>ROUND(F47*E47,2)</f>
        <v>521.82000000000005</v>
      </c>
      <c r="H47" s="14">
        <f t="shared" si="8"/>
        <v>22.24</v>
      </c>
      <c r="I47" s="16">
        <f t="shared" si="9"/>
        <v>32.5</v>
      </c>
      <c r="J47" s="16">
        <f t="shared" si="13"/>
        <v>722.8</v>
      </c>
      <c r="K47" s="14">
        <v>65</v>
      </c>
      <c r="L47" s="16">
        <f t="shared" si="10"/>
        <v>1244.6199999999999</v>
      </c>
    </row>
    <row r="48" spans="1:12" s="17" customFormat="1" ht="52.5" customHeight="1" x14ac:dyDescent="0.2">
      <c r="A48" s="18" t="s">
        <v>107</v>
      </c>
      <c r="B48" s="21" t="s">
        <v>108</v>
      </c>
      <c r="C48" s="14" t="s">
        <v>109</v>
      </c>
      <c r="D48" s="14" t="s">
        <v>65</v>
      </c>
      <c r="E48" s="15">
        <v>16.056000000000001</v>
      </c>
      <c r="F48" s="16">
        <f t="shared" si="7"/>
        <v>32.58</v>
      </c>
      <c r="G48" s="16">
        <f>ROUND(E48*F48,2)</f>
        <v>523.1</v>
      </c>
      <c r="H48" s="14">
        <f t="shared" si="8"/>
        <v>22.24</v>
      </c>
      <c r="I48" s="16">
        <f t="shared" si="9"/>
        <v>32.570000000000007</v>
      </c>
      <c r="J48" s="16">
        <f t="shared" si="13"/>
        <v>724.36</v>
      </c>
      <c r="K48" s="14">
        <v>65.150000000000006</v>
      </c>
      <c r="L48" s="16">
        <f t="shared" si="10"/>
        <v>1247.46</v>
      </c>
    </row>
    <row r="49" spans="1:257" s="17" customFormat="1" ht="42.75" customHeight="1" x14ac:dyDescent="0.2">
      <c r="A49" s="18" t="s">
        <v>110</v>
      </c>
      <c r="B49" s="21" t="s">
        <v>111</v>
      </c>
      <c r="C49" s="14" t="s">
        <v>46</v>
      </c>
      <c r="D49" s="14" t="s">
        <v>26</v>
      </c>
      <c r="E49" s="15">
        <v>10.295999999999999</v>
      </c>
      <c r="F49" s="16">
        <f t="shared" si="7"/>
        <v>6</v>
      </c>
      <c r="G49" s="16">
        <f>ROUND(F49*E49,2)</f>
        <v>61.78</v>
      </c>
      <c r="H49" s="14">
        <f t="shared" si="8"/>
        <v>14.26</v>
      </c>
      <c r="I49" s="16">
        <f t="shared" si="9"/>
        <v>6</v>
      </c>
      <c r="J49" s="16">
        <f t="shared" si="13"/>
        <v>85.56</v>
      </c>
      <c r="K49" s="14">
        <v>12</v>
      </c>
      <c r="L49" s="16">
        <f t="shared" si="10"/>
        <v>147.34</v>
      </c>
    </row>
    <row r="50" spans="1:257" s="12" customFormat="1" ht="22.5" customHeight="1" x14ac:dyDescent="0.2">
      <c r="A50" s="9" t="s">
        <v>112</v>
      </c>
      <c r="B50" s="10" t="s">
        <v>113</v>
      </c>
      <c r="C50" s="11"/>
      <c r="D50" s="11"/>
      <c r="E50" s="11"/>
      <c r="F50" s="11">
        <f>SUM(F51:F52)</f>
        <v>158.66</v>
      </c>
      <c r="G50" s="11">
        <f>SUM(G51:G52)</f>
        <v>1633.56</v>
      </c>
      <c r="H50" s="11"/>
      <c r="I50" s="11">
        <f>SUM(I51:I52)</f>
        <v>158.66</v>
      </c>
      <c r="J50" s="11">
        <f>SUM(J51:J52)</f>
        <v>2262.4899999999998</v>
      </c>
      <c r="K50" s="11">
        <f>SUM(K51:K52)</f>
        <v>317.32</v>
      </c>
      <c r="L50" s="11">
        <f>SUM(L51:L52)</f>
        <v>3896.05</v>
      </c>
    </row>
    <row r="51" spans="1:257" s="17" customFormat="1" ht="25.35" customHeight="1" x14ac:dyDescent="0.2">
      <c r="A51" s="25" t="s">
        <v>114</v>
      </c>
      <c r="B51" s="21" t="s">
        <v>115</v>
      </c>
      <c r="C51" s="16" t="s">
        <v>46</v>
      </c>
      <c r="D51" s="16" t="s">
        <v>26</v>
      </c>
      <c r="E51" s="15">
        <v>10.295999999999999</v>
      </c>
      <c r="F51" s="16">
        <f>ROUND(K51/2,2)</f>
        <v>25</v>
      </c>
      <c r="G51" s="16">
        <f>ROUND(F51*E51,2)</f>
        <v>257.39999999999998</v>
      </c>
      <c r="H51" s="14">
        <f>ROUND(E51*$H$83,2)</f>
        <v>14.26</v>
      </c>
      <c r="I51" s="16">
        <f>K51-F51</f>
        <v>25</v>
      </c>
      <c r="J51" s="16">
        <f>ROUND(I51*H51,2)</f>
        <v>356.5</v>
      </c>
      <c r="K51" s="16">
        <v>50</v>
      </c>
      <c r="L51" s="16">
        <f>G51+J51</f>
        <v>613.9</v>
      </c>
    </row>
    <row r="52" spans="1:257" s="17" customFormat="1" ht="25.35" customHeight="1" x14ac:dyDescent="0.2">
      <c r="A52" s="25" t="s">
        <v>116</v>
      </c>
      <c r="B52" s="21" t="s">
        <v>117</v>
      </c>
      <c r="C52" s="16" t="s">
        <v>46</v>
      </c>
      <c r="D52" s="16" t="s">
        <v>26</v>
      </c>
      <c r="E52" s="15">
        <v>10.295999999999999</v>
      </c>
      <c r="F52" s="16">
        <f>ROUND(K52/2,2)</f>
        <v>133.66</v>
      </c>
      <c r="G52" s="16">
        <f>ROUND(E52*F52,2)</f>
        <v>1376.16</v>
      </c>
      <c r="H52" s="14">
        <f>ROUND(E52*$H$83,2)</f>
        <v>14.26</v>
      </c>
      <c r="I52" s="16">
        <f>K52-F52</f>
        <v>133.66</v>
      </c>
      <c r="J52" s="16">
        <f>ROUND(H52*I52,2)</f>
        <v>1905.99</v>
      </c>
      <c r="K52" s="16">
        <v>267.32</v>
      </c>
      <c r="L52" s="16">
        <f>G52+J52</f>
        <v>3282.15</v>
      </c>
    </row>
    <row r="53" spans="1:257" s="12" customFormat="1" ht="24" customHeight="1" x14ac:dyDescent="0.2">
      <c r="A53" s="9" t="s">
        <v>118</v>
      </c>
      <c r="B53" s="10" t="s">
        <v>119</v>
      </c>
      <c r="C53" s="11"/>
      <c r="D53" s="11"/>
      <c r="E53" s="11"/>
      <c r="F53" s="11">
        <f>SUM(F54:F64)</f>
        <v>3422.3700000000003</v>
      </c>
      <c r="G53" s="11">
        <f>SUM(G54:G64)</f>
        <v>35236.71</v>
      </c>
      <c r="H53" s="11"/>
      <c r="I53" s="11">
        <f>SUM(I54:I64)</f>
        <v>3422.36</v>
      </c>
      <c r="J53" s="11">
        <f>SUM(J54:J64)</f>
        <v>48802.860000000008</v>
      </c>
      <c r="K53" s="11">
        <f>SUM(K54:K64)</f>
        <v>6844.7300000000005</v>
      </c>
      <c r="L53" s="11">
        <f>SUM(L54:L64)</f>
        <v>84039.569999999992</v>
      </c>
    </row>
    <row r="54" spans="1:257" s="17" customFormat="1" ht="38.25" customHeight="1" x14ac:dyDescent="0.2">
      <c r="A54" s="26" t="s">
        <v>120</v>
      </c>
      <c r="B54" s="13" t="s">
        <v>121</v>
      </c>
      <c r="C54" s="14" t="s">
        <v>25</v>
      </c>
      <c r="D54" s="14" t="s">
        <v>26</v>
      </c>
      <c r="E54" s="15">
        <v>10.295999999999999</v>
      </c>
      <c r="F54" s="16">
        <f t="shared" ref="F54:F64" si="15">ROUND(K54/2,2)</f>
        <v>462.5</v>
      </c>
      <c r="G54" s="16">
        <f>ROUND(E54*F54,2)</f>
        <v>4761.8999999999996</v>
      </c>
      <c r="H54" s="14">
        <f t="shared" ref="H54:H64" si="16">ROUND(E54*$H$83,2)</f>
        <v>14.26</v>
      </c>
      <c r="I54" s="16">
        <f t="shared" ref="I54:I64" si="17">K54-F54</f>
        <v>462.5</v>
      </c>
      <c r="J54" s="16">
        <f>ROUND(I54*H54,2)</f>
        <v>6595.25</v>
      </c>
      <c r="K54" s="14">
        <v>925</v>
      </c>
      <c r="L54" s="16">
        <f t="shared" ref="L54:L64" si="18">G54+J54</f>
        <v>11357.15</v>
      </c>
    </row>
    <row r="55" spans="1:257" s="17" customFormat="1" ht="29.25" customHeight="1" x14ac:dyDescent="0.2">
      <c r="A55" s="25" t="s">
        <v>122</v>
      </c>
      <c r="B55" s="13" t="s">
        <v>123</v>
      </c>
      <c r="C55" s="14" t="s">
        <v>25</v>
      </c>
      <c r="D55" s="14" t="s">
        <v>26</v>
      </c>
      <c r="E55" s="15">
        <v>10.295999999999999</v>
      </c>
      <c r="F55" s="16">
        <f t="shared" si="15"/>
        <v>223.26</v>
      </c>
      <c r="G55" s="16">
        <f>ROUND(F55*E55,2)</f>
        <v>2298.6799999999998</v>
      </c>
      <c r="H55" s="14">
        <f t="shared" si="16"/>
        <v>14.26</v>
      </c>
      <c r="I55" s="16">
        <f t="shared" si="17"/>
        <v>223.26</v>
      </c>
      <c r="J55" s="16">
        <f>ROUND(I55*H55,2)</f>
        <v>3183.69</v>
      </c>
      <c r="K55" s="14">
        <v>446.52</v>
      </c>
      <c r="L55" s="16">
        <f t="shared" si="18"/>
        <v>5482.37</v>
      </c>
    </row>
    <row r="56" spans="1:257" s="17" customFormat="1" ht="45" customHeight="1" x14ac:dyDescent="0.2">
      <c r="A56" s="26" t="s">
        <v>124</v>
      </c>
      <c r="B56" s="27" t="s">
        <v>125</v>
      </c>
      <c r="C56" s="14" t="s">
        <v>25</v>
      </c>
      <c r="D56" s="14" t="s">
        <v>26</v>
      </c>
      <c r="E56" s="15">
        <v>10.295999999999999</v>
      </c>
      <c r="F56" s="16">
        <f t="shared" si="15"/>
        <v>1000</v>
      </c>
      <c r="G56" s="16">
        <f>ROUND(F56*E56,2)</f>
        <v>10296</v>
      </c>
      <c r="H56" s="14">
        <f t="shared" si="16"/>
        <v>14.26</v>
      </c>
      <c r="I56" s="16">
        <f t="shared" si="17"/>
        <v>1000</v>
      </c>
      <c r="J56" s="16">
        <f>ROUND(I56*H56,2)</f>
        <v>14260</v>
      </c>
      <c r="K56" s="14">
        <v>2000</v>
      </c>
      <c r="L56" s="16">
        <f t="shared" si="18"/>
        <v>24556</v>
      </c>
    </row>
    <row r="57" spans="1:257" s="17" customFormat="1" ht="44.25" customHeight="1" x14ac:dyDescent="0.2">
      <c r="A57" s="26" t="s">
        <v>126</v>
      </c>
      <c r="B57" s="27" t="s">
        <v>127</v>
      </c>
      <c r="C57" s="14" t="s">
        <v>34</v>
      </c>
      <c r="D57" s="14" t="s">
        <v>26</v>
      </c>
      <c r="E57" s="15">
        <v>10.295999999999999</v>
      </c>
      <c r="F57" s="16">
        <f t="shared" si="15"/>
        <v>517.33000000000004</v>
      </c>
      <c r="G57" s="16">
        <f>ROUND(F57*E57,2)</f>
        <v>5326.43</v>
      </c>
      <c r="H57" s="14">
        <f t="shared" si="16"/>
        <v>14.26</v>
      </c>
      <c r="I57" s="16">
        <f t="shared" si="17"/>
        <v>517.33000000000004</v>
      </c>
      <c r="J57" s="16">
        <f>ROUND(I57*H57,2)</f>
        <v>7377.13</v>
      </c>
      <c r="K57" s="14">
        <v>1034.6600000000001</v>
      </c>
      <c r="L57" s="16">
        <f t="shared" si="18"/>
        <v>12703.560000000001</v>
      </c>
    </row>
    <row r="58" spans="1:257" s="17" customFormat="1" ht="50.25" customHeight="1" x14ac:dyDescent="0.2">
      <c r="A58" s="26" t="s">
        <v>128</v>
      </c>
      <c r="B58" s="13" t="s">
        <v>129</v>
      </c>
      <c r="C58" s="14" t="s">
        <v>25</v>
      </c>
      <c r="D58" s="14" t="s">
        <v>26</v>
      </c>
      <c r="E58" s="15">
        <v>10.295999999999999</v>
      </c>
      <c r="F58" s="16">
        <f t="shared" si="15"/>
        <v>40.86</v>
      </c>
      <c r="G58" s="16">
        <f>ROUND(F58*E58,2)</f>
        <v>420.69</v>
      </c>
      <c r="H58" s="14">
        <f t="shared" si="16"/>
        <v>14.26</v>
      </c>
      <c r="I58" s="16">
        <f t="shared" si="17"/>
        <v>40.86</v>
      </c>
      <c r="J58" s="16">
        <f>ROUND(I58*H58,2)</f>
        <v>582.66</v>
      </c>
      <c r="K58" s="14">
        <v>81.72</v>
      </c>
      <c r="L58" s="16">
        <f t="shared" si="18"/>
        <v>1003.3499999999999</v>
      </c>
    </row>
    <row r="59" spans="1:257" s="17" customFormat="1" ht="41.85" customHeight="1" x14ac:dyDescent="0.2">
      <c r="A59" s="28" t="s">
        <v>130</v>
      </c>
      <c r="B59" s="29" t="s">
        <v>131</v>
      </c>
      <c r="C59" s="14" t="s">
        <v>25</v>
      </c>
      <c r="D59" s="14" t="s">
        <v>26</v>
      </c>
      <c r="E59" s="15">
        <v>10.295999999999999</v>
      </c>
      <c r="F59" s="16">
        <f t="shared" si="15"/>
        <v>160.69</v>
      </c>
      <c r="G59" s="16">
        <f t="shared" ref="G59:G64" si="19">ROUND(E59*F59,2)</f>
        <v>1654.46</v>
      </c>
      <c r="H59" s="14">
        <f t="shared" si="16"/>
        <v>14.26</v>
      </c>
      <c r="I59" s="16">
        <f t="shared" si="17"/>
        <v>160.69</v>
      </c>
      <c r="J59" s="16">
        <f>ROUND(H59*I59,2)</f>
        <v>2291.44</v>
      </c>
      <c r="K59" s="14">
        <v>321.38</v>
      </c>
      <c r="L59" s="16">
        <f t="shared" si="18"/>
        <v>3945.9</v>
      </c>
    </row>
    <row r="60" spans="1:257" s="17" customFormat="1" ht="27.75" customHeight="1" x14ac:dyDescent="0.2">
      <c r="A60" s="208" t="s">
        <v>132</v>
      </c>
      <c r="B60" s="211" t="s">
        <v>133</v>
      </c>
      <c r="C60" s="14" t="s">
        <v>25</v>
      </c>
      <c r="D60" s="14" t="s">
        <v>26</v>
      </c>
      <c r="E60" s="15">
        <v>10.295999999999999</v>
      </c>
      <c r="F60" s="16">
        <f t="shared" si="15"/>
        <v>31.81</v>
      </c>
      <c r="G60" s="16">
        <f t="shared" si="19"/>
        <v>327.52</v>
      </c>
      <c r="H60" s="14">
        <f t="shared" si="16"/>
        <v>14.26</v>
      </c>
      <c r="I60" s="16">
        <f t="shared" si="17"/>
        <v>31.81</v>
      </c>
      <c r="J60" s="16">
        <f>ROUND(H60*I60,2)</f>
        <v>453.61</v>
      </c>
      <c r="K60" s="16">
        <v>63.62</v>
      </c>
      <c r="L60" s="16">
        <f t="shared" si="18"/>
        <v>781.13</v>
      </c>
    </row>
    <row r="61" spans="1:257" s="17" customFormat="1" ht="28.5" customHeight="1" x14ac:dyDescent="0.2">
      <c r="A61" s="208"/>
      <c r="B61" s="211"/>
      <c r="C61" s="30" t="s">
        <v>134</v>
      </c>
      <c r="D61" s="14" t="s">
        <v>26</v>
      </c>
      <c r="E61" s="15">
        <v>10.295999999999999</v>
      </c>
      <c r="F61" s="16">
        <f t="shared" si="15"/>
        <v>45.92</v>
      </c>
      <c r="G61" s="16">
        <f t="shared" si="19"/>
        <v>472.79</v>
      </c>
      <c r="H61" s="14">
        <f t="shared" si="16"/>
        <v>14.26</v>
      </c>
      <c r="I61" s="16">
        <f t="shared" si="17"/>
        <v>45.91</v>
      </c>
      <c r="J61" s="16">
        <f>ROUND(I61*H61,2)</f>
        <v>654.67999999999995</v>
      </c>
      <c r="K61" s="16">
        <v>91.83</v>
      </c>
      <c r="L61" s="16">
        <f t="shared" si="18"/>
        <v>1127.47</v>
      </c>
    </row>
    <row r="62" spans="1:257" ht="45" customHeight="1" x14ac:dyDescent="0.2">
      <c r="A62" s="31" t="s">
        <v>135</v>
      </c>
      <c r="B62" s="13" t="s">
        <v>136</v>
      </c>
      <c r="C62" s="14" t="s">
        <v>34</v>
      </c>
      <c r="D62" s="14" t="s">
        <v>26</v>
      </c>
      <c r="E62" s="15">
        <v>10.295999999999999</v>
      </c>
      <c r="F62" s="16">
        <f t="shared" si="15"/>
        <v>410</v>
      </c>
      <c r="G62" s="16">
        <f t="shared" si="19"/>
        <v>4221.3599999999997</v>
      </c>
      <c r="H62" s="14">
        <f t="shared" si="16"/>
        <v>14.26</v>
      </c>
      <c r="I62" s="16">
        <f t="shared" si="17"/>
        <v>410</v>
      </c>
      <c r="J62" s="16">
        <f>ROUND(H62*I62,2)</f>
        <v>5846.6</v>
      </c>
      <c r="K62" s="14">
        <v>820</v>
      </c>
      <c r="L62" s="16">
        <f t="shared" si="18"/>
        <v>10067.959999999999</v>
      </c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7"/>
      <c r="BK62" s="17"/>
      <c r="BL62" s="17"/>
      <c r="BM62" s="17"/>
      <c r="BN62" s="17"/>
      <c r="BO62" s="17"/>
      <c r="BP62" s="17"/>
      <c r="BQ62" s="17"/>
      <c r="BR62" s="17"/>
      <c r="BS62" s="17"/>
      <c r="BT62" s="17"/>
      <c r="BU62" s="17"/>
      <c r="BV62" s="17"/>
      <c r="BW62" s="17"/>
      <c r="BX62" s="17"/>
      <c r="BY62" s="17"/>
      <c r="BZ62" s="17"/>
      <c r="CA62" s="17"/>
      <c r="CB62" s="17"/>
      <c r="CC62" s="17"/>
      <c r="CD62" s="17"/>
      <c r="CE62" s="17"/>
      <c r="CF62" s="17"/>
      <c r="CG62" s="17"/>
      <c r="CH62" s="17"/>
      <c r="CI62" s="17"/>
      <c r="CJ62" s="17"/>
      <c r="CK62" s="17"/>
      <c r="CL62" s="17"/>
      <c r="CM62" s="17"/>
      <c r="CN62" s="17"/>
      <c r="CO62" s="17"/>
      <c r="CP62" s="17"/>
      <c r="CQ62" s="17"/>
      <c r="CR62" s="17"/>
      <c r="CS62" s="17"/>
      <c r="CT62" s="17"/>
      <c r="CU62" s="17"/>
      <c r="CV62" s="17"/>
      <c r="CW62" s="17"/>
      <c r="CX62" s="17"/>
      <c r="CY62" s="17"/>
      <c r="CZ62" s="17"/>
      <c r="DA62" s="17"/>
      <c r="DB62" s="17"/>
      <c r="DC62" s="17"/>
      <c r="DD62" s="17"/>
      <c r="DE62" s="17"/>
      <c r="DF62" s="17"/>
      <c r="DG62" s="17"/>
      <c r="DH62" s="17"/>
      <c r="DI62" s="17"/>
      <c r="DJ62" s="17"/>
      <c r="DK62" s="17"/>
      <c r="DL62" s="17"/>
      <c r="DM62" s="17"/>
      <c r="DN62" s="17"/>
      <c r="DO62" s="17"/>
      <c r="DP62" s="17"/>
      <c r="DQ62" s="17"/>
      <c r="DR62" s="17"/>
      <c r="DS62" s="17"/>
      <c r="DT62" s="17"/>
      <c r="DU62" s="17"/>
      <c r="DV62" s="17"/>
      <c r="DW62" s="17"/>
      <c r="DX62" s="17"/>
      <c r="DY62" s="17"/>
      <c r="DZ62" s="17"/>
      <c r="EA62" s="17"/>
      <c r="EB62" s="17"/>
      <c r="EC62" s="17"/>
      <c r="ED62" s="17"/>
      <c r="EE62" s="17"/>
      <c r="EF62" s="17"/>
      <c r="EG62" s="17"/>
      <c r="EH62" s="17"/>
      <c r="EI62" s="17"/>
      <c r="EJ62" s="17"/>
      <c r="EK62" s="17"/>
      <c r="EL62" s="17"/>
      <c r="EM62" s="17"/>
      <c r="EN62" s="17"/>
      <c r="EO62" s="17"/>
      <c r="EP62" s="17"/>
      <c r="EQ62" s="17"/>
      <c r="ER62" s="17"/>
      <c r="ES62" s="17"/>
      <c r="ET62" s="17"/>
      <c r="EU62" s="17"/>
      <c r="EV62" s="17"/>
      <c r="EW62" s="17"/>
      <c r="EX62" s="17"/>
      <c r="EY62" s="17"/>
      <c r="EZ62" s="17"/>
      <c r="FA62" s="17"/>
      <c r="FB62" s="17"/>
      <c r="FC62" s="17"/>
      <c r="FD62" s="17"/>
      <c r="FE62" s="17"/>
      <c r="FF62" s="17"/>
      <c r="FG62" s="17"/>
      <c r="FH62" s="17"/>
      <c r="FI62" s="17"/>
      <c r="FJ62" s="17"/>
      <c r="FK62" s="17"/>
      <c r="FL62" s="17"/>
      <c r="FM62" s="17"/>
      <c r="FN62" s="17"/>
      <c r="FO62" s="17"/>
      <c r="FP62" s="17"/>
      <c r="FQ62" s="17"/>
      <c r="FR62" s="17"/>
      <c r="FS62" s="17"/>
      <c r="FT62" s="17"/>
      <c r="FU62" s="17"/>
      <c r="FV62" s="17"/>
      <c r="FW62" s="17"/>
      <c r="FX62" s="17"/>
      <c r="FY62" s="17"/>
      <c r="FZ62" s="17"/>
      <c r="GA62" s="17"/>
      <c r="GB62" s="17"/>
      <c r="GC62" s="17"/>
      <c r="GD62" s="17"/>
      <c r="GE62" s="17"/>
      <c r="GF62" s="17"/>
      <c r="GG62" s="17"/>
      <c r="GH62" s="17"/>
      <c r="GI62" s="17"/>
      <c r="GJ62" s="17"/>
      <c r="GK62" s="17"/>
      <c r="GL62" s="17"/>
      <c r="GM62" s="17"/>
      <c r="GN62" s="17"/>
      <c r="GO62" s="17"/>
      <c r="GP62" s="17"/>
      <c r="GQ62" s="17"/>
      <c r="GR62" s="17"/>
      <c r="GS62" s="17"/>
      <c r="GT62" s="17"/>
      <c r="GU62" s="17"/>
      <c r="GV62" s="17"/>
      <c r="GW62" s="17"/>
      <c r="GX62" s="17"/>
      <c r="GY62" s="17"/>
      <c r="GZ62" s="17"/>
      <c r="HA62" s="17"/>
      <c r="HB62" s="17"/>
      <c r="HC62" s="17"/>
      <c r="HD62" s="17"/>
      <c r="HE62" s="17"/>
      <c r="HF62" s="17"/>
      <c r="HG62" s="17"/>
      <c r="HH62" s="17"/>
      <c r="HI62" s="17"/>
      <c r="HJ62" s="17"/>
      <c r="HK62" s="17"/>
      <c r="HL62" s="17"/>
      <c r="HM62" s="17"/>
      <c r="HN62" s="17"/>
      <c r="HO62" s="17"/>
      <c r="HP62" s="17"/>
      <c r="HQ62" s="17"/>
      <c r="HR62" s="17"/>
      <c r="HS62" s="17"/>
      <c r="HT62" s="17"/>
      <c r="HU62" s="17"/>
      <c r="HV62" s="17"/>
      <c r="HW62" s="17"/>
      <c r="HX62" s="17"/>
      <c r="HY62" s="17"/>
      <c r="HZ62" s="17"/>
      <c r="IA62" s="17"/>
      <c r="IB62" s="17"/>
      <c r="IC62" s="17"/>
      <c r="ID62" s="17"/>
      <c r="IE62" s="17"/>
      <c r="IF62" s="17"/>
      <c r="IG62" s="17"/>
      <c r="IH62" s="17"/>
      <c r="II62" s="17"/>
      <c r="IJ62" s="17"/>
      <c r="IK62" s="17"/>
      <c r="IL62" s="17"/>
      <c r="IM62" s="17"/>
      <c r="IN62" s="17"/>
      <c r="IO62" s="17"/>
      <c r="IP62" s="17"/>
      <c r="IQ62" s="17"/>
      <c r="IR62" s="17"/>
      <c r="IS62" s="17"/>
      <c r="IT62" s="17"/>
      <c r="IU62" s="17"/>
      <c r="IV62" s="17"/>
      <c r="IW62" s="17"/>
    </row>
    <row r="63" spans="1:257" ht="47.25" customHeight="1" x14ac:dyDescent="0.2">
      <c r="A63" s="31" t="s">
        <v>137</v>
      </c>
      <c r="B63" s="13" t="s">
        <v>138</v>
      </c>
      <c r="C63" s="14" t="s">
        <v>25</v>
      </c>
      <c r="D63" s="14" t="s">
        <v>26</v>
      </c>
      <c r="E63" s="15">
        <v>10.295999999999999</v>
      </c>
      <c r="F63" s="16">
        <f t="shared" si="15"/>
        <v>500</v>
      </c>
      <c r="G63" s="16">
        <f t="shared" si="19"/>
        <v>5148</v>
      </c>
      <c r="H63" s="14">
        <f t="shared" si="16"/>
        <v>14.26</v>
      </c>
      <c r="I63" s="16">
        <f t="shared" si="17"/>
        <v>500</v>
      </c>
      <c r="J63" s="16">
        <f>ROUND(H63*I63,2)</f>
        <v>7130</v>
      </c>
      <c r="K63" s="14">
        <v>1000</v>
      </c>
      <c r="L63" s="16">
        <f t="shared" si="18"/>
        <v>12278</v>
      </c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7"/>
      <c r="BK63" s="17"/>
      <c r="BL63" s="17"/>
      <c r="BM63" s="17"/>
      <c r="BN63" s="17"/>
      <c r="BO63" s="17"/>
      <c r="BP63" s="17"/>
      <c r="BQ63" s="17"/>
      <c r="BR63" s="17"/>
      <c r="BS63" s="17"/>
      <c r="BT63" s="17"/>
      <c r="BU63" s="17"/>
      <c r="BV63" s="17"/>
      <c r="BW63" s="17"/>
      <c r="BX63" s="17"/>
      <c r="BY63" s="17"/>
      <c r="BZ63" s="17"/>
      <c r="CA63" s="17"/>
      <c r="CB63" s="17"/>
      <c r="CC63" s="17"/>
      <c r="CD63" s="17"/>
      <c r="CE63" s="17"/>
      <c r="CF63" s="17"/>
      <c r="CG63" s="17"/>
      <c r="CH63" s="17"/>
      <c r="CI63" s="17"/>
      <c r="CJ63" s="17"/>
      <c r="CK63" s="17"/>
      <c r="CL63" s="17"/>
      <c r="CM63" s="17"/>
      <c r="CN63" s="17"/>
      <c r="CO63" s="17"/>
      <c r="CP63" s="17"/>
      <c r="CQ63" s="17"/>
      <c r="CR63" s="17"/>
      <c r="CS63" s="17"/>
      <c r="CT63" s="17"/>
      <c r="CU63" s="17"/>
      <c r="CV63" s="17"/>
      <c r="CW63" s="17"/>
      <c r="CX63" s="17"/>
      <c r="CY63" s="17"/>
      <c r="CZ63" s="17"/>
      <c r="DA63" s="17"/>
      <c r="DB63" s="17"/>
      <c r="DC63" s="17"/>
      <c r="DD63" s="17"/>
      <c r="DE63" s="17"/>
      <c r="DF63" s="17"/>
      <c r="DG63" s="17"/>
      <c r="DH63" s="17"/>
      <c r="DI63" s="17"/>
      <c r="DJ63" s="17"/>
      <c r="DK63" s="17"/>
      <c r="DL63" s="17"/>
      <c r="DM63" s="17"/>
      <c r="DN63" s="17"/>
      <c r="DO63" s="17"/>
      <c r="DP63" s="17"/>
      <c r="DQ63" s="17"/>
      <c r="DR63" s="17"/>
      <c r="DS63" s="17"/>
      <c r="DT63" s="17"/>
      <c r="DU63" s="17"/>
      <c r="DV63" s="17"/>
      <c r="DW63" s="17"/>
      <c r="DX63" s="17"/>
      <c r="DY63" s="17"/>
      <c r="DZ63" s="17"/>
      <c r="EA63" s="17"/>
      <c r="EB63" s="17"/>
      <c r="EC63" s="17"/>
      <c r="ED63" s="17"/>
      <c r="EE63" s="17"/>
      <c r="EF63" s="17"/>
      <c r="EG63" s="17"/>
      <c r="EH63" s="17"/>
      <c r="EI63" s="17"/>
      <c r="EJ63" s="17"/>
      <c r="EK63" s="17"/>
      <c r="EL63" s="17"/>
      <c r="EM63" s="17"/>
      <c r="EN63" s="17"/>
      <c r="EO63" s="17"/>
      <c r="EP63" s="17"/>
      <c r="EQ63" s="17"/>
      <c r="ER63" s="17"/>
      <c r="ES63" s="17"/>
      <c r="ET63" s="17"/>
      <c r="EU63" s="17"/>
      <c r="EV63" s="17"/>
      <c r="EW63" s="17"/>
      <c r="EX63" s="17"/>
      <c r="EY63" s="17"/>
      <c r="EZ63" s="17"/>
      <c r="FA63" s="17"/>
      <c r="FB63" s="17"/>
      <c r="FC63" s="17"/>
      <c r="FD63" s="17"/>
      <c r="FE63" s="17"/>
      <c r="FF63" s="17"/>
      <c r="FG63" s="17"/>
      <c r="FH63" s="17"/>
      <c r="FI63" s="17"/>
      <c r="FJ63" s="17"/>
      <c r="FK63" s="17"/>
      <c r="FL63" s="17"/>
      <c r="FM63" s="17"/>
      <c r="FN63" s="17"/>
      <c r="FO63" s="17"/>
      <c r="FP63" s="17"/>
      <c r="FQ63" s="17"/>
      <c r="FR63" s="17"/>
      <c r="FS63" s="17"/>
      <c r="FT63" s="17"/>
      <c r="FU63" s="17"/>
      <c r="FV63" s="17"/>
      <c r="FW63" s="17"/>
      <c r="FX63" s="17"/>
      <c r="FY63" s="17"/>
      <c r="FZ63" s="17"/>
      <c r="GA63" s="17"/>
      <c r="GB63" s="17"/>
      <c r="GC63" s="17"/>
      <c r="GD63" s="17"/>
      <c r="GE63" s="17"/>
      <c r="GF63" s="17"/>
      <c r="GG63" s="17"/>
      <c r="GH63" s="17"/>
      <c r="GI63" s="17"/>
      <c r="GJ63" s="17"/>
      <c r="GK63" s="17"/>
      <c r="GL63" s="17"/>
      <c r="GM63" s="17"/>
      <c r="GN63" s="17"/>
      <c r="GO63" s="17"/>
      <c r="GP63" s="17"/>
      <c r="GQ63" s="17"/>
      <c r="GR63" s="17"/>
      <c r="GS63" s="17"/>
      <c r="GT63" s="17"/>
      <c r="GU63" s="17"/>
      <c r="GV63" s="17"/>
      <c r="GW63" s="17"/>
      <c r="GX63" s="17"/>
      <c r="GY63" s="17"/>
      <c r="GZ63" s="17"/>
      <c r="HA63" s="17"/>
      <c r="HB63" s="17"/>
      <c r="HC63" s="17"/>
      <c r="HD63" s="17"/>
      <c r="HE63" s="17"/>
      <c r="HF63" s="17"/>
      <c r="HG63" s="17"/>
      <c r="HH63" s="17"/>
      <c r="HI63" s="17"/>
      <c r="HJ63" s="17"/>
      <c r="HK63" s="17"/>
      <c r="HL63" s="17"/>
      <c r="HM63" s="17"/>
      <c r="HN63" s="17"/>
      <c r="HO63" s="17"/>
      <c r="HP63" s="17"/>
      <c r="HQ63" s="17"/>
      <c r="HR63" s="17"/>
      <c r="HS63" s="17"/>
      <c r="HT63" s="17"/>
      <c r="HU63" s="17"/>
      <c r="HV63" s="17"/>
      <c r="HW63" s="17"/>
      <c r="HX63" s="17"/>
      <c r="HY63" s="17"/>
      <c r="HZ63" s="17"/>
      <c r="IA63" s="17"/>
      <c r="IB63" s="17"/>
      <c r="IC63" s="17"/>
      <c r="ID63" s="17"/>
      <c r="IE63" s="17"/>
      <c r="IF63" s="17"/>
      <c r="IG63" s="17"/>
      <c r="IH63" s="17"/>
      <c r="II63" s="17"/>
      <c r="IJ63" s="17"/>
      <c r="IK63" s="17"/>
      <c r="IL63" s="17"/>
      <c r="IM63" s="17"/>
      <c r="IN63" s="17"/>
      <c r="IO63" s="17"/>
      <c r="IP63" s="17"/>
      <c r="IQ63" s="17"/>
      <c r="IR63" s="17"/>
      <c r="IS63" s="17"/>
      <c r="IT63" s="17"/>
      <c r="IU63" s="17"/>
      <c r="IV63" s="17"/>
      <c r="IW63" s="17"/>
    </row>
    <row r="64" spans="1:257" s="17" customFormat="1" ht="39" customHeight="1" x14ac:dyDescent="0.2">
      <c r="A64" s="26" t="s">
        <v>139</v>
      </c>
      <c r="B64" s="13" t="s">
        <v>140</v>
      </c>
      <c r="C64" s="14" t="s">
        <v>25</v>
      </c>
      <c r="D64" s="14" t="s">
        <v>26</v>
      </c>
      <c r="E64" s="15">
        <v>10.295999999999999</v>
      </c>
      <c r="F64" s="16">
        <f t="shared" si="15"/>
        <v>30</v>
      </c>
      <c r="G64" s="16">
        <f t="shared" si="19"/>
        <v>308.88</v>
      </c>
      <c r="H64" s="14">
        <f t="shared" si="16"/>
        <v>14.26</v>
      </c>
      <c r="I64" s="16">
        <f t="shared" si="17"/>
        <v>30</v>
      </c>
      <c r="J64" s="16">
        <f>ROUND(H64*I64,2)</f>
        <v>427.8</v>
      </c>
      <c r="K64" s="14">
        <v>60</v>
      </c>
      <c r="L64" s="16">
        <f t="shared" si="18"/>
        <v>736.68000000000006</v>
      </c>
    </row>
    <row r="65" spans="1:12" s="12" customFormat="1" ht="24.75" customHeight="1" x14ac:dyDescent="0.2">
      <c r="A65" s="9" t="s">
        <v>141</v>
      </c>
      <c r="B65" s="10" t="s">
        <v>142</v>
      </c>
      <c r="C65" s="11"/>
      <c r="D65" s="11"/>
      <c r="E65" s="11"/>
      <c r="F65" s="11">
        <f>SUM(F66:F73)</f>
        <v>124.66</v>
      </c>
      <c r="G65" s="11">
        <f>SUM(G66:G73)</f>
        <v>1391.69</v>
      </c>
      <c r="H65" s="11"/>
      <c r="I65" s="11">
        <f>SUM(I66:I73)</f>
        <v>124.62</v>
      </c>
      <c r="J65" s="11">
        <f>SUM(J66:J73)</f>
        <v>1926.7799999999997</v>
      </c>
      <c r="K65" s="11">
        <f>SUM(K66:K73)</f>
        <v>249.28</v>
      </c>
      <c r="L65" s="11">
        <f>SUM(L66:L73)</f>
        <v>3318.4700000000003</v>
      </c>
    </row>
    <row r="66" spans="1:12" s="17" customFormat="1" ht="22.5" customHeight="1" x14ac:dyDescent="0.2">
      <c r="A66" s="208" t="s">
        <v>143</v>
      </c>
      <c r="B66" s="209" t="s">
        <v>144</v>
      </c>
      <c r="C66" s="16" t="s">
        <v>145</v>
      </c>
      <c r="D66" s="16" t="s">
        <v>146</v>
      </c>
      <c r="E66" s="15">
        <v>16.056000000000001</v>
      </c>
      <c r="F66" s="16">
        <f t="shared" ref="F66:F73" si="20">ROUND(K66/2,2)</f>
        <v>7.5</v>
      </c>
      <c r="G66" s="16">
        <f>ROUND(F66*E66,2)</f>
        <v>120.42</v>
      </c>
      <c r="H66" s="14">
        <f t="shared" ref="H66:H73" si="21">ROUND(E66*$H$83,2)</f>
        <v>22.24</v>
      </c>
      <c r="I66" s="16">
        <f t="shared" ref="I66:I73" si="22">K66-F66</f>
        <v>7.5</v>
      </c>
      <c r="J66" s="16">
        <f t="shared" ref="J66:J73" si="23">ROUND(I66*H66,2)</f>
        <v>166.8</v>
      </c>
      <c r="K66" s="16">
        <v>15</v>
      </c>
      <c r="L66" s="16">
        <f t="shared" ref="L66:L73" si="24">G66+J66</f>
        <v>287.22000000000003</v>
      </c>
    </row>
    <row r="67" spans="1:12" s="17" customFormat="1" ht="22.5" customHeight="1" x14ac:dyDescent="0.2">
      <c r="A67" s="208"/>
      <c r="B67" s="209"/>
      <c r="C67" s="16" t="s">
        <v>147</v>
      </c>
      <c r="D67" s="16" t="s">
        <v>146</v>
      </c>
      <c r="E67" s="15">
        <v>16.056000000000001</v>
      </c>
      <c r="F67" s="16">
        <f t="shared" si="20"/>
        <v>0.31</v>
      </c>
      <c r="G67" s="16">
        <f>ROUND(F67*E67,2)</f>
        <v>4.9800000000000004</v>
      </c>
      <c r="H67" s="14">
        <f t="shared" si="21"/>
        <v>22.24</v>
      </c>
      <c r="I67" s="16">
        <f t="shared" si="22"/>
        <v>0.31</v>
      </c>
      <c r="J67" s="16">
        <f t="shared" si="23"/>
        <v>6.89</v>
      </c>
      <c r="K67" s="16">
        <v>0.62</v>
      </c>
      <c r="L67" s="16">
        <f t="shared" si="24"/>
        <v>11.870000000000001</v>
      </c>
    </row>
    <row r="68" spans="1:12" s="17" customFormat="1" ht="19.5" customHeight="1" x14ac:dyDescent="0.2">
      <c r="A68" s="208"/>
      <c r="B68" s="209"/>
      <c r="C68" s="14" t="s">
        <v>106</v>
      </c>
      <c r="D68" s="16" t="s">
        <v>146</v>
      </c>
      <c r="E68" s="15">
        <v>16.056000000000001</v>
      </c>
      <c r="F68" s="16">
        <f t="shared" si="20"/>
        <v>1.41</v>
      </c>
      <c r="G68" s="16">
        <f>ROUND(F68*E68,2)</f>
        <v>22.64</v>
      </c>
      <c r="H68" s="14">
        <f t="shared" si="21"/>
        <v>22.24</v>
      </c>
      <c r="I68" s="16">
        <f t="shared" si="22"/>
        <v>1.4000000000000001</v>
      </c>
      <c r="J68" s="16">
        <f t="shared" si="23"/>
        <v>31.14</v>
      </c>
      <c r="K68" s="16">
        <v>2.81</v>
      </c>
      <c r="L68" s="16">
        <f t="shared" si="24"/>
        <v>53.78</v>
      </c>
    </row>
    <row r="69" spans="1:12" s="12" customFormat="1" ht="24.75" customHeight="1" x14ac:dyDescent="0.2">
      <c r="A69" s="208"/>
      <c r="B69" s="209"/>
      <c r="C69" s="14" t="s">
        <v>93</v>
      </c>
      <c r="D69" s="16" t="s">
        <v>146</v>
      </c>
      <c r="E69" s="15">
        <v>16.056000000000001</v>
      </c>
      <c r="F69" s="16">
        <f t="shared" si="20"/>
        <v>5.33</v>
      </c>
      <c r="G69" s="16">
        <f>ROUND(F69*E69,2)</f>
        <v>85.58</v>
      </c>
      <c r="H69" s="14">
        <f t="shared" si="21"/>
        <v>22.24</v>
      </c>
      <c r="I69" s="16">
        <f t="shared" si="22"/>
        <v>5.33</v>
      </c>
      <c r="J69" s="16">
        <f t="shared" si="23"/>
        <v>118.54</v>
      </c>
      <c r="K69" s="16">
        <v>10.66</v>
      </c>
      <c r="L69" s="16">
        <f t="shared" si="24"/>
        <v>204.12</v>
      </c>
    </row>
    <row r="70" spans="1:12" s="12" customFormat="1" ht="24.75" customHeight="1" x14ac:dyDescent="0.2">
      <c r="A70" s="208"/>
      <c r="B70" s="209"/>
      <c r="C70" s="14" t="s">
        <v>148</v>
      </c>
      <c r="D70" s="16" t="s">
        <v>146</v>
      </c>
      <c r="E70" s="15">
        <v>16.056000000000001</v>
      </c>
      <c r="F70" s="16">
        <f t="shared" si="20"/>
        <v>4.2300000000000004</v>
      </c>
      <c r="G70" s="16">
        <f>ROUND(F70*E70,2)</f>
        <v>67.92</v>
      </c>
      <c r="H70" s="14">
        <f t="shared" si="21"/>
        <v>22.24</v>
      </c>
      <c r="I70" s="16">
        <f t="shared" si="22"/>
        <v>4.2199999999999989</v>
      </c>
      <c r="J70" s="16">
        <f t="shared" si="23"/>
        <v>93.85</v>
      </c>
      <c r="K70" s="16">
        <v>8.4499999999999993</v>
      </c>
      <c r="L70" s="16">
        <f t="shared" si="24"/>
        <v>161.76999999999998</v>
      </c>
    </row>
    <row r="71" spans="1:12" s="17" customFormat="1" ht="22.5" customHeight="1" x14ac:dyDescent="0.2">
      <c r="A71" s="208"/>
      <c r="B71" s="209"/>
      <c r="C71" s="14" t="s">
        <v>76</v>
      </c>
      <c r="D71" s="16" t="s">
        <v>26</v>
      </c>
      <c r="E71" s="15">
        <v>10.295999999999999</v>
      </c>
      <c r="F71" s="16">
        <f t="shared" si="20"/>
        <v>61</v>
      </c>
      <c r="G71" s="16">
        <f>ROUND(E71*F71,2)</f>
        <v>628.05999999999995</v>
      </c>
      <c r="H71" s="14">
        <f t="shared" si="21"/>
        <v>14.26</v>
      </c>
      <c r="I71" s="16">
        <f t="shared" si="22"/>
        <v>61</v>
      </c>
      <c r="J71" s="16">
        <f t="shared" si="23"/>
        <v>869.86</v>
      </c>
      <c r="K71" s="16">
        <v>122</v>
      </c>
      <c r="L71" s="16">
        <f t="shared" si="24"/>
        <v>1497.92</v>
      </c>
    </row>
    <row r="72" spans="1:12" s="17" customFormat="1" ht="22.5" customHeight="1" x14ac:dyDescent="0.2">
      <c r="A72" s="208"/>
      <c r="B72" s="209"/>
      <c r="C72" s="16" t="s">
        <v>149</v>
      </c>
      <c r="D72" s="16" t="s">
        <v>26</v>
      </c>
      <c r="E72" s="15">
        <v>10.295999999999999</v>
      </c>
      <c r="F72" s="16">
        <f t="shared" si="20"/>
        <v>2.0499999999999998</v>
      </c>
      <c r="G72" s="16">
        <f>ROUND(E72*F72,2)</f>
        <v>21.11</v>
      </c>
      <c r="H72" s="14">
        <f t="shared" si="21"/>
        <v>14.26</v>
      </c>
      <c r="I72" s="16">
        <f t="shared" si="22"/>
        <v>2.04</v>
      </c>
      <c r="J72" s="16">
        <f t="shared" si="23"/>
        <v>29.09</v>
      </c>
      <c r="K72" s="16">
        <v>4.09</v>
      </c>
      <c r="L72" s="16">
        <f t="shared" si="24"/>
        <v>50.2</v>
      </c>
    </row>
    <row r="73" spans="1:12" s="17" customFormat="1" ht="30" customHeight="1" x14ac:dyDescent="0.2">
      <c r="A73" s="208"/>
      <c r="B73" s="209"/>
      <c r="C73" s="16" t="s">
        <v>46</v>
      </c>
      <c r="D73" s="16" t="s">
        <v>26</v>
      </c>
      <c r="E73" s="15">
        <v>10.295999999999999</v>
      </c>
      <c r="F73" s="16">
        <f t="shared" si="20"/>
        <v>42.83</v>
      </c>
      <c r="G73" s="16">
        <f>ROUND(E73*F73,2)</f>
        <v>440.98</v>
      </c>
      <c r="H73" s="14">
        <f t="shared" si="21"/>
        <v>14.26</v>
      </c>
      <c r="I73" s="16">
        <f t="shared" si="22"/>
        <v>42.820000000000007</v>
      </c>
      <c r="J73" s="16">
        <f t="shared" si="23"/>
        <v>610.61</v>
      </c>
      <c r="K73" s="16">
        <v>85.65</v>
      </c>
      <c r="L73" s="16">
        <f t="shared" si="24"/>
        <v>1051.5900000000001</v>
      </c>
    </row>
    <row r="74" spans="1:12" s="12" customFormat="1" ht="27.75" customHeight="1" x14ac:dyDescent="0.2">
      <c r="A74" s="11" t="s">
        <v>150</v>
      </c>
      <c r="B74" s="10" t="s">
        <v>151</v>
      </c>
      <c r="C74" s="11"/>
      <c r="D74" s="11"/>
      <c r="E74" s="11"/>
      <c r="F74" s="11">
        <f>F75</f>
        <v>275</v>
      </c>
      <c r="G74" s="11">
        <f>G75</f>
        <v>2831.4</v>
      </c>
      <c r="H74" s="11"/>
      <c r="I74" s="11">
        <f>I75</f>
        <v>275</v>
      </c>
      <c r="J74" s="11">
        <f>J75</f>
        <v>3921.5</v>
      </c>
      <c r="K74" s="11">
        <f>K75</f>
        <v>550</v>
      </c>
      <c r="L74" s="11">
        <f>L75</f>
        <v>6752.9</v>
      </c>
    </row>
    <row r="75" spans="1:12" s="17" customFormat="1" ht="41.25" customHeight="1" x14ac:dyDescent="0.2">
      <c r="A75" s="25" t="s">
        <v>152</v>
      </c>
      <c r="B75" s="21" t="s">
        <v>153</v>
      </c>
      <c r="C75" s="16" t="s">
        <v>46</v>
      </c>
      <c r="D75" s="16" t="s">
        <v>26</v>
      </c>
      <c r="E75" s="15">
        <v>10.295999999999999</v>
      </c>
      <c r="F75" s="16">
        <f>ROUND(K75/2,2)</f>
        <v>275</v>
      </c>
      <c r="G75" s="16">
        <f>ROUND(E75*F75,2)</f>
        <v>2831.4</v>
      </c>
      <c r="H75" s="14">
        <f>ROUND(E75*$H$83,2)</f>
        <v>14.26</v>
      </c>
      <c r="I75" s="16">
        <f>K75-F75</f>
        <v>275</v>
      </c>
      <c r="J75" s="16">
        <f>ROUND(I75*H75,2)</f>
        <v>3921.5</v>
      </c>
      <c r="K75" s="16">
        <v>550</v>
      </c>
      <c r="L75" s="16">
        <f>G75+J75</f>
        <v>6752.9</v>
      </c>
    </row>
    <row r="76" spans="1:12" s="12" customFormat="1" ht="36" customHeight="1" x14ac:dyDescent="0.2">
      <c r="A76" s="9" t="s">
        <v>154</v>
      </c>
      <c r="B76" s="10" t="s">
        <v>302</v>
      </c>
      <c r="C76" s="11"/>
      <c r="D76" s="11"/>
      <c r="E76" s="11"/>
      <c r="F76" s="11">
        <f>SUM(F77:F77)</f>
        <v>30</v>
      </c>
      <c r="G76" s="11">
        <f>SUM(G77:G77)</f>
        <v>308.88</v>
      </c>
      <c r="H76" s="11"/>
      <c r="I76" s="11">
        <f>SUM(I77:I77)</f>
        <v>30</v>
      </c>
      <c r="J76" s="11">
        <f>SUM(J77:J77)</f>
        <v>427.8</v>
      </c>
      <c r="K76" s="11">
        <f>SUM(K77:K77)</f>
        <v>60</v>
      </c>
      <c r="L76" s="11">
        <f>SUM(L77:L77)</f>
        <v>736.68000000000006</v>
      </c>
    </row>
    <row r="77" spans="1:12" s="17" customFormat="1" ht="28.5" customHeight="1" x14ac:dyDescent="0.2">
      <c r="A77" s="25" t="s">
        <v>156</v>
      </c>
      <c r="B77" s="21" t="s">
        <v>157</v>
      </c>
      <c r="C77" s="16" t="s">
        <v>46</v>
      </c>
      <c r="D77" s="16" t="s">
        <v>26</v>
      </c>
      <c r="E77" s="15">
        <v>10.295999999999999</v>
      </c>
      <c r="F77" s="16">
        <f>ROUND(K77/2,2)</f>
        <v>30</v>
      </c>
      <c r="G77" s="16">
        <f>ROUND(E77*F77,2)</f>
        <v>308.88</v>
      </c>
      <c r="H77" s="14">
        <f>ROUND(E77*$H$83,2)</f>
        <v>14.26</v>
      </c>
      <c r="I77" s="16">
        <f>K77-F77</f>
        <v>30</v>
      </c>
      <c r="J77" s="16">
        <f>ROUND(H77*I77,2)</f>
        <v>427.8</v>
      </c>
      <c r="K77" s="16">
        <v>60</v>
      </c>
      <c r="L77" s="16">
        <f>G77+J77</f>
        <v>736.68000000000006</v>
      </c>
    </row>
    <row r="78" spans="1:12" s="17" customFormat="1" ht="25.5" customHeight="1" x14ac:dyDescent="0.2">
      <c r="A78" s="9" t="s">
        <v>17</v>
      </c>
      <c r="B78" s="10" t="s">
        <v>158</v>
      </c>
      <c r="C78" s="11"/>
      <c r="D78" s="11"/>
      <c r="E78" s="32"/>
      <c r="F78" s="11">
        <f>F79</f>
        <v>3.75</v>
      </c>
      <c r="G78" s="11">
        <f>G79</f>
        <v>38.61</v>
      </c>
      <c r="H78" s="32"/>
      <c r="I78" s="11">
        <f>I79</f>
        <v>3.75</v>
      </c>
      <c r="J78" s="11">
        <f>J79</f>
        <v>53.48</v>
      </c>
      <c r="K78" s="11">
        <f>K79</f>
        <v>7.5</v>
      </c>
      <c r="L78" s="11">
        <f>L79</f>
        <v>92.09</v>
      </c>
    </row>
    <row r="79" spans="1:12" s="17" customFormat="1" ht="36" customHeight="1" thickBot="1" x14ac:dyDescent="0.25">
      <c r="A79" s="40" t="s">
        <v>159</v>
      </c>
      <c r="B79" s="41" t="s">
        <v>160</v>
      </c>
      <c r="C79" s="42" t="s">
        <v>46</v>
      </c>
      <c r="D79" s="42" t="s">
        <v>26</v>
      </c>
      <c r="E79" s="43">
        <v>10.295999999999999</v>
      </c>
      <c r="F79" s="44">
        <f>ROUND(K79/2,2)</f>
        <v>3.75</v>
      </c>
      <c r="G79" s="44">
        <f>ROUND(E79*F79,2)</f>
        <v>38.61</v>
      </c>
      <c r="H79" s="42">
        <f>ROUND(E79*$H$83,2)</f>
        <v>14.26</v>
      </c>
      <c r="I79" s="44">
        <f>K79-F79</f>
        <v>3.75</v>
      </c>
      <c r="J79" s="44">
        <f>ROUND(I79*H79,2)</f>
        <v>53.48</v>
      </c>
      <c r="K79" s="44">
        <v>7.5</v>
      </c>
      <c r="L79" s="44">
        <f>G79+J79</f>
        <v>92.09</v>
      </c>
    </row>
    <row r="80" spans="1:12" s="12" customFormat="1" ht="19.5" customHeight="1" thickBot="1" x14ac:dyDescent="0.25">
      <c r="A80" s="46"/>
      <c r="B80" s="49" t="s">
        <v>304</v>
      </c>
      <c r="C80" s="47"/>
      <c r="D80" s="47"/>
      <c r="E80" s="47"/>
      <c r="F80" s="47">
        <f t="shared" ref="F80:L80" si="25">F9+F23+F50+F53+F65+F74+F76+F78</f>
        <v>7491.85</v>
      </c>
      <c r="G80" s="47">
        <f t="shared" si="25"/>
        <v>78132.369999999981</v>
      </c>
      <c r="H80" s="47"/>
      <c r="I80" s="47">
        <f t="shared" si="25"/>
        <v>7491.7</v>
      </c>
      <c r="J80" s="47">
        <f t="shared" si="25"/>
        <v>108211.66</v>
      </c>
      <c r="K80" s="47">
        <f t="shared" si="25"/>
        <v>14983.550000000001</v>
      </c>
      <c r="L80" s="48">
        <f t="shared" si="25"/>
        <v>186344.02999999997</v>
      </c>
    </row>
    <row r="81" spans="2:8" ht="12.75" customHeight="1" x14ac:dyDescent="0.2">
      <c r="H81" s="45"/>
    </row>
    <row r="83" spans="2:8" ht="12.75" customHeight="1" thickBot="1" x14ac:dyDescent="0.25">
      <c r="B83" s="36" t="s">
        <v>162</v>
      </c>
      <c r="C83" s="35"/>
      <c r="H83" s="37">
        <v>1.385</v>
      </c>
    </row>
    <row r="84" spans="2:8" ht="12.75" hidden="1" customHeight="1" x14ac:dyDescent="0.2">
      <c r="B84" s="38" t="s">
        <v>163</v>
      </c>
      <c r="C84" s="35"/>
      <c r="H84" s="39">
        <v>1.03</v>
      </c>
    </row>
  </sheetData>
  <autoFilter ref="A8:L80"/>
  <mergeCells count="33">
    <mergeCell ref="I1:L1"/>
    <mergeCell ref="I2:L2"/>
    <mergeCell ref="I3:L3"/>
    <mergeCell ref="A4:L4"/>
    <mergeCell ref="A5:A7"/>
    <mergeCell ref="B5:B7"/>
    <mergeCell ref="C5:C7"/>
    <mergeCell ref="D5:D7"/>
    <mergeCell ref="E5:G5"/>
    <mergeCell ref="H5:J5"/>
    <mergeCell ref="K5:L5"/>
    <mergeCell ref="E6:E7"/>
    <mergeCell ref="F6:F7"/>
    <mergeCell ref="G6:G7"/>
    <mergeCell ref="H6:H7"/>
    <mergeCell ref="I6:I7"/>
    <mergeCell ref="J6:J7"/>
    <mergeCell ref="K6:K7"/>
    <mergeCell ref="L6:L7"/>
    <mergeCell ref="A10:A11"/>
    <mergeCell ref="A14:A15"/>
    <mergeCell ref="A17:A18"/>
    <mergeCell ref="A27:A28"/>
    <mergeCell ref="A29:A30"/>
    <mergeCell ref="A36:A37"/>
    <mergeCell ref="A39:A40"/>
    <mergeCell ref="A66:A73"/>
    <mergeCell ref="B66:B73"/>
    <mergeCell ref="A41:A42"/>
    <mergeCell ref="A43:A44"/>
    <mergeCell ref="A45:A46"/>
    <mergeCell ref="A60:A61"/>
    <mergeCell ref="B60:B61"/>
  </mergeCells>
  <pageMargins left="0.39370078740157483" right="0.39370078740157483" top="0.78740157480314965" bottom="0" header="0.39370078740157483" footer="0"/>
  <pageSetup paperSize="9" scale="70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69"/>
  <sheetViews>
    <sheetView view="pageBreakPreview" zoomScale="60" zoomScaleNormal="100" workbookViewId="0">
      <pane xSplit="2" ySplit="8" topLeftCell="C55" activePane="bottomRight" state="frozen"/>
      <selection pane="topRight" activeCell="C1" sqref="C1"/>
      <selection pane="bottomLeft" activeCell="A57" sqref="A57"/>
      <selection pane="bottomRight" activeCell="I3" sqref="I3:L3"/>
    </sheetView>
  </sheetViews>
  <sheetFormatPr defaultColWidth="9" defaultRowHeight="12.75" x14ac:dyDescent="0.2"/>
  <cols>
    <col min="1" max="1" width="5.28515625" style="19" customWidth="1"/>
    <col min="2" max="2" width="44.28515625" style="33" customWidth="1"/>
    <col min="3" max="3" width="27.140625" style="34" customWidth="1"/>
    <col min="4" max="4" width="24.5703125" style="19" customWidth="1"/>
    <col min="5" max="5" width="14.28515625" style="19" customWidth="1"/>
    <col min="6" max="6" width="11.7109375" style="19" customWidth="1"/>
    <col min="7" max="7" width="10.7109375" style="19" customWidth="1"/>
    <col min="8" max="8" width="14.42578125" style="19" customWidth="1"/>
    <col min="9" max="9" width="13" style="19" customWidth="1"/>
    <col min="10" max="10" width="10" style="19" customWidth="1"/>
    <col min="11" max="11" width="12.5703125" style="19" customWidth="1"/>
    <col min="12" max="12" width="12.7109375" style="19" customWidth="1"/>
    <col min="13" max="257" width="9" style="19"/>
    <col min="258" max="16384" width="9" style="20"/>
  </cols>
  <sheetData>
    <row r="1" spans="1:12" ht="18.75" customHeight="1" x14ac:dyDescent="0.25">
      <c r="D1" s="33"/>
      <c r="E1" s="51"/>
      <c r="F1" s="51"/>
      <c r="G1" s="51"/>
      <c r="I1" s="222" t="s">
        <v>164</v>
      </c>
      <c r="J1" s="222"/>
      <c r="K1" s="222"/>
      <c r="L1" s="222"/>
    </row>
    <row r="2" spans="1:12" ht="33.75" customHeight="1" x14ac:dyDescent="0.2">
      <c r="D2" s="33"/>
      <c r="E2" s="51"/>
      <c r="F2" s="51"/>
      <c r="G2" s="51"/>
      <c r="I2" s="223" t="s">
        <v>337</v>
      </c>
      <c r="J2" s="223"/>
      <c r="K2" s="223"/>
      <c r="L2" s="223"/>
    </row>
    <row r="3" spans="1:12" ht="14.25" customHeight="1" x14ac:dyDescent="0.2">
      <c r="D3" s="33"/>
      <c r="E3" s="51"/>
      <c r="F3" s="51"/>
      <c r="G3" s="51"/>
      <c r="I3" s="223" t="s">
        <v>344</v>
      </c>
      <c r="J3" s="223"/>
      <c r="K3" s="223"/>
      <c r="L3" s="223"/>
    </row>
    <row r="4" spans="1:12" ht="30.6" customHeight="1" thickBot="1" x14ac:dyDescent="0.25">
      <c r="A4" s="224" t="s">
        <v>165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</row>
    <row r="5" spans="1:12" s="6" customFormat="1" ht="17.25" customHeight="1" x14ac:dyDescent="0.2">
      <c r="A5" s="225" t="s">
        <v>2</v>
      </c>
      <c r="B5" s="228" t="s">
        <v>166</v>
      </c>
      <c r="C5" s="228" t="s">
        <v>4</v>
      </c>
      <c r="D5" s="228" t="s">
        <v>5</v>
      </c>
      <c r="E5" s="228" t="s">
        <v>167</v>
      </c>
      <c r="F5" s="228"/>
      <c r="G5" s="228"/>
      <c r="H5" s="228" t="s">
        <v>168</v>
      </c>
      <c r="I5" s="228"/>
      <c r="J5" s="228"/>
      <c r="K5" s="228" t="s">
        <v>8</v>
      </c>
      <c r="L5" s="229"/>
    </row>
    <row r="6" spans="1:12" s="6" customFormat="1" ht="17.25" customHeight="1" x14ac:dyDescent="0.2">
      <c r="A6" s="226"/>
      <c r="B6" s="212"/>
      <c r="C6" s="212"/>
      <c r="D6" s="212"/>
      <c r="E6" s="212" t="s">
        <v>311</v>
      </c>
      <c r="F6" s="212" t="s">
        <v>169</v>
      </c>
      <c r="G6" s="212" t="s">
        <v>312</v>
      </c>
      <c r="H6" s="212" t="s">
        <v>170</v>
      </c>
      <c r="I6" s="212" t="s">
        <v>169</v>
      </c>
      <c r="J6" s="212" t="s">
        <v>312</v>
      </c>
      <c r="K6" s="212" t="s">
        <v>169</v>
      </c>
      <c r="L6" s="219" t="s">
        <v>312</v>
      </c>
    </row>
    <row r="7" spans="1:12" s="6" customFormat="1" ht="27" customHeight="1" thickBot="1" x14ac:dyDescent="0.25">
      <c r="A7" s="227"/>
      <c r="B7" s="218"/>
      <c r="C7" s="218"/>
      <c r="D7" s="218"/>
      <c r="E7" s="218"/>
      <c r="F7" s="218"/>
      <c r="G7" s="218"/>
      <c r="H7" s="218"/>
      <c r="I7" s="218"/>
      <c r="J7" s="218"/>
      <c r="K7" s="218"/>
      <c r="L7" s="220"/>
    </row>
    <row r="8" spans="1:12" s="52" customFormat="1" ht="12.75" customHeight="1" thickBot="1" x14ac:dyDescent="0.25">
      <c r="A8" s="94" t="s">
        <v>10</v>
      </c>
      <c r="B8" s="95" t="s">
        <v>11</v>
      </c>
      <c r="C8" s="95" t="s">
        <v>12</v>
      </c>
      <c r="D8" s="95" t="s">
        <v>13</v>
      </c>
      <c r="E8" s="95" t="s">
        <v>14</v>
      </c>
      <c r="F8" s="95" t="s">
        <v>15</v>
      </c>
      <c r="G8" s="95" t="s">
        <v>16</v>
      </c>
      <c r="H8" s="95" t="s">
        <v>17</v>
      </c>
      <c r="I8" s="95" t="s">
        <v>18</v>
      </c>
      <c r="J8" s="95" t="s">
        <v>19</v>
      </c>
      <c r="K8" s="95" t="s">
        <v>20</v>
      </c>
      <c r="L8" s="96" t="s">
        <v>213</v>
      </c>
    </row>
    <row r="9" spans="1:12" s="12" customFormat="1" ht="35.25" customHeight="1" thickBot="1" x14ac:dyDescent="0.25">
      <c r="A9" s="77" t="s">
        <v>21</v>
      </c>
      <c r="B9" s="78" t="s">
        <v>22</v>
      </c>
      <c r="C9" s="79"/>
      <c r="D9" s="79"/>
      <c r="E9" s="79"/>
      <c r="F9" s="79">
        <f>SUM(F10:F19)</f>
        <v>3539.2300000000009</v>
      </c>
      <c r="G9" s="79">
        <f>SUM(G10:G19)</f>
        <v>40016.670000000006</v>
      </c>
      <c r="H9" s="79"/>
      <c r="I9" s="79">
        <f>SUM(I10:I19)</f>
        <v>2169.2199999999998</v>
      </c>
      <c r="J9" s="79">
        <f>SUM(J10:J19)</f>
        <v>28205.480000000003</v>
      </c>
      <c r="K9" s="79">
        <f>SUM(K10:K19)</f>
        <v>5708.4499999999989</v>
      </c>
      <c r="L9" s="80">
        <f>SUM(L10:L19)</f>
        <v>68222.150000000009</v>
      </c>
    </row>
    <row r="10" spans="1:12" s="17" customFormat="1" ht="41.25" customHeight="1" x14ac:dyDescent="0.2">
      <c r="A10" s="92" t="s">
        <v>23</v>
      </c>
      <c r="B10" s="93" t="s">
        <v>24</v>
      </c>
      <c r="C10" s="30" t="s">
        <v>25</v>
      </c>
      <c r="D10" s="30" t="s">
        <v>171</v>
      </c>
      <c r="E10" s="75">
        <v>11299.54</v>
      </c>
      <c r="F10" s="74">
        <f t="shared" ref="F10:F19" si="0">ROUND(K10*0.62,2)</f>
        <v>1363.05</v>
      </c>
      <c r="G10" s="74">
        <f>ROUND(F10*E10/1000,2)</f>
        <v>15401.84</v>
      </c>
      <c r="H10" s="30">
        <f t="shared" ref="H10:H19" si="1">ROUND(E10*$H$68,2)</f>
        <v>12994.47</v>
      </c>
      <c r="I10" s="74">
        <f t="shared" ref="I10:I19" si="2">K10-F10</f>
        <v>835.41999999999985</v>
      </c>
      <c r="J10" s="74">
        <f>ROUND(I10*H10/1000,2)</f>
        <v>10855.84</v>
      </c>
      <c r="K10" s="30">
        <v>2198.4699999999998</v>
      </c>
      <c r="L10" s="76">
        <f t="shared" ref="L10:L15" si="3">G10+J10</f>
        <v>26257.68</v>
      </c>
    </row>
    <row r="11" spans="1:12" s="17" customFormat="1" ht="70.150000000000006" customHeight="1" x14ac:dyDescent="0.2">
      <c r="A11" s="63" t="s">
        <v>27</v>
      </c>
      <c r="B11" s="13" t="s">
        <v>28</v>
      </c>
      <c r="C11" s="14" t="s">
        <v>25</v>
      </c>
      <c r="D11" s="14" t="s">
        <v>171</v>
      </c>
      <c r="E11" s="15">
        <v>11299.54</v>
      </c>
      <c r="F11" s="16">
        <f t="shared" si="0"/>
        <v>78.75</v>
      </c>
      <c r="G11" s="16">
        <f>ROUND(E11*F11/1000,2)</f>
        <v>889.84</v>
      </c>
      <c r="H11" s="14">
        <f t="shared" si="1"/>
        <v>12994.47</v>
      </c>
      <c r="I11" s="16">
        <f t="shared" si="2"/>
        <v>48.269999999999996</v>
      </c>
      <c r="J11" s="16">
        <f>ROUND(I11*H11/1000,2)</f>
        <v>627.24</v>
      </c>
      <c r="K11" s="14">
        <v>127.02</v>
      </c>
      <c r="L11" s="64">
        <f t="shared" si="3"/>
        <v>1517.08</v>
      </c>
    </row>
    <row r="12" spans="1:12" s="17" customFormat="1" ht="47.85" customHeight="1" x14ac:dyDescent="0.2">
      <c r="A12" s="63" t="s">
        <v>29</v>
      </c>
      <c r="B12" s="13" t="s">
        <v>30</v>
      </c>
      <c r="C12" s="14" t="s">
        <v>25</v>
      </c>
      <c r="D12" s="14" t="s">
        <v>171</v>
      </c>
      <c r="E12" s="15">
        <v>11299.54</v>
      </c>
      <c r="F12" s="16">
        <f t="shared" si="0"/>
        <v>352.79</v>
      </c>
      <c r="G12" s="16">
        <f>ROUND(F12*E12/1000,2)</f>
        <v>3986.36</v>
      </c>
      <c r="H12" s="14">
        <f t="shared" si="1"/>
        <v>12994.47</v>
      </c>
      <c r="I12" s="16">
        <f t="shared" si="2"/>
        <v>216.22999999999996</v>
      </c>
      <c r="J12" s="16">
        <f>ROUND(I12*H12/1000,2)</f>
        <v>2809.79</v>
      </c>
      <c r="K12" s="14">
        <v>569.02</v>
      </c>
      <c r="L12" s="64">
        <f t="shared" si="3"/>
        <v>6796.15</v>
      </c>
    </row>
    <row r="13" spans="1:12" s="17" customFormat="1" ht="53.25" customHeight="1" x14ac:dyDescent="0.2">
      <c r="A13" s="221" t="s">
        <v>31</v>
      </c>
      <c r="B13" s="13" t="s">
        <v>32</v>
      </c>
      <c r="C13" s="14" t="s">
        <v>25</v>
      </c>
      <c r="D13" s="14" t="s">
        <v>171</v>
      </c>
      <c r="E13" s="15">
        <v>11299.54</v>
      </c>
      <c r="F13" s="16">
        <f t="shared" si="0"/>
        <v>315.31</v>
      </c>
      <c r="G13" s="16">
        <f t="shared" ref="G13:G19" si="4">ROUND(E13*F13/1000,2)</f>
        <v>3562.86</v>
      </c>
      <c r="H13" s="14">
        <f t="shared" si="1"/>
        <v>12994.47</v>
      </c>
      <c r="I13" s="16">
        <f t="shared" si="2"/>
        <v>193.26</v>
      </c>
      <c r="J13" s="16">
        <f>ROUND(I13*H13/1000,2)</f>
        <v>2511.31</v>
      </c>
      <c r="K13" s="14">
        <v>508.57</v>
      </c>
      <c r="L13" s="64">
        <f t="shared" si="3"/>
        <v>6074.17</v>
      </c>
    </row>
    <row r="14" spans="1:12" s="17" customFormat="1" ht="53.25" customHeight="1" x14ac:dyDescent="0.2">
      <c r="A14" s="221"/>
      <c r="B14" s="13" t="s">
        <v>33</v>
      </c>
      <c r="C14" s="14" t="s">
        <v>25</v>
      </c>
      <c r="D14" s="14" t="s">
        <v>171</v>
      </c>
      <c r="E14" s="15">
        <v>11299.54</v>
      </c>
      <c r="F14" s="16">
        <f t="shared" si="0"/>
        <v>640.45000000000005</v>
      </c>
      <c r="G14" s="16">
        <f t="shared" si="4"/>
        <v>7236.79</v>
      </c>
      <c r="H14" s="14">
        <f t="shared" si="1"/>
        <v>12994.47</v>
      </c>
      <c r="I14" s="16">
        <f t="shared" si="2"/>
        <v>392.53</v>
      </c>
      <c r="J14" s="16">
        <f>ROUND(I14*H14/1000,2)</f>
        <v>5100.72</v>
      </c>
      <c r="K14" s="14">
        <v>1032.98</v>
      </c>
      <c r="L14" s="64">
        <f t="shared" si="3"/>
        <v>12337.51</v>
      </c>
    </row>
    <row r="15" spans="1:12" s="17" customFormat="1" ht="64.5" customHeight="1" x14ac:dyDescent="0.2">
      <c r="A15" s="63" t="s">
        <v>35</v>
      </c>
      <c r="B15" s="13" t="s">
        <v>36</v>
      </c>
      <c r="C15" s="14" t="s">
        <v>25</v>
      </c>
      <c r="D15" s="14" t="s">
        <v>171</v>
      </c>
      <c r="E15" s="15">
        <v>11299.54</v>
      </c>
      <c r="F15" s="16">
        <f t="shared" si="0"/>
        <v>162.61000000000001</v>
      </c>
      <c r="G15" s="16">
        <f t="shared" si="4"/>
        <v>1837.42</v>
      </c>
      <c r="H15" s="14">
        <f t="shared" si="1"/>
        <v>12994.47</v>
      </c>
      <c r="I15" s="16">
        <f t="shared" si="2"/>
        <v>99.669999999999959</v>
      </c>
      <c r="J15" s="16">
        <f>ROUND(H15*I15/1000,2)</f>
        <v>1295.1600000000001</v>
      </c>
      <c r="K15" s="14">
        <v>262.27999999999997</v>
      </c>
      <c r="L15" s="64">
        <f t="shared" si="3"/>
        <v>3132.58</v>
      </c>
    </row>
    <row r="16" spans="1:12" s="17" customFormat="1" ht="28.5" customHeight="1" x14ac:dyDescent="0.2">
      <c r="A16" s="63"/>
      <c r="B16" s="53" t="s">
        <v>172</v>
      </c>
      <c r="C16" s="54" t="s">
        <v>173</v>
      </c>
      <c r="D16" s="14" t="s">
        <v>174</v>
      </c>
      <c r="E16" s="15">
        <v>12706.37</v>
      </c>
      <c r="F16" s="16">
        <f t="shared" si="0"/>
        <v>17.77</v>
      </c>
      <c r="G16" s="16">
        <f t="shared" si="4"/>
        <v>225.79</v>
      </c>
      <c r="H16" s="14">
        <f t="shared" si="1"/>
        <v>14612.33</v>
      </c>
      <c r="I16" s="16">
        <f t="shared" si="2"/>
        <v>10.89</v>
      </c>
      <c r="J16" s="16">
        <f>ROUND(H16*I16/1000,2)</f>
        <v>159.13</v>
      </c>
      <c r="K16" s="14">
        <v>28.66</v>
      </c>
      <c r="L16" s="64">
        <f>J16+G16</f>
        <v>384.91999999999996</v>
      </c>
    </row>
    <row r="17" spans="1:12" s="17" customFormat="1" ht="51" customHeight="1" x14ac:dyDescent="0.2">
      <c r="A17" s="221" t="s">
        <v>37</v>
      </c>
      <c r="B17" s="13" t="s">
        <v>38</v>
      </c>
      <c r="C17" s="14" t="s">
        <v>25</v>
      </c>
      <c r="D17" s="14" t="s">
        <v>171</v>
      </c>
      <c r="E17" s="15">
        <v>11299.54</v>
      </c>
      <c r="F17" s="16">
        <f t="shared" si="0"/>
        <v>409.07</v>
      </c>
      <c r="G17" s="16">
        <f t="shared" si="4"/>
        <v>4622.3</v>
      </c>
      <c r="H17" s="14">
        <f t="shared" si="1"/>
        <v>12994.47</v>
      </c>
      <c r="I17" s="16">
        <f t="shared" si="2"/>
        <v>250.71999999999997</v>
      </c>
      <c r="J17" s="16">
        <f>ROUND(H17*I17/1000,2)</f>
        <v>3257.97</v>
      </c>
      <c r="K17" s="14">
        <v>659.79</v>
      </c>
      <c r="L17" s="64">
        <f>J17+G17</f>
        <v>7880.27</v>
      </c>
    </row>
    <row r="18" spans="1:12" s="17" customFormat="1" ht="57.75" customHeight="1" x14ac:dyDescent="0.2">
      <c r="A18" s="221"/>
      <c r="B18" s="13" t="s">
        <v>39</v>
      </c>
      <c r="C18" s="14" t="s">
        <v>25</v>
      </c>
      <c r="D18" s="14" t="s">
        <v>171</v>
      </c>
      <c r="E18" s="15">
        <v>11299.54</v>
      </c>
      <c r="F18" s="16">
        <f t="shared" si="0"/>
        <v>63.03</v>
      </c>
      <c r="G18" s="16">
        <f t="shared" si="4"/>
        <v>712.21</v>
      </c>
      <c r="H18" s="14">
        <f t="shared" si="1"/>
        <v>12994.47</v>
      </c>
      <c r="I18" s="16">
        <f t="shared" si="2"/>
        <v>38.629999999999995</v>
      </c>
      <c r="J18" s="16">
        <f>ROUND(H18*I18/1000,2)</f>
        <v>501.98</v>
      </c>
      <c r="K18" s="14">
        <v>101.66</v>
      </c>
      <c r="L18" s="64">
        <f>J18+G18</f>
        <v>1214.19</v>
      </c>
    </row>
    <row r="19" spans="1:12" s="17" customFormat="1" ht="46.5" customHeight="1" thickBot="1" x14ac:dyDescent="0.25">
      <c r="A19" s="89" t="s">
        <v>40</v>
      </c>
      <c r="B19" s="41" t="s">
        <v>175</v>
      </c>
      <c r="C19" s="42" t="s">
        <v>25</v>
      </c>
      <c r="D19" s="42" t="s">
        <v>171</v>
      </c>
      <c r="E19" s="43">
        <v>11299.54</v>
      </c>
      <c r="F19" s="44">
        <f t="shared" si="0"/>
        <v>136.4</v>
      </c>
      <c r="G19" s="44">
        <f t="shared" si="4"/>
        <v>1541.26</v>
      </c>
      <c r="H19" s="42">
        <f t="shared" si="1"/>
        <v>12994.47</v>
      </c>
      <c r="I19" s="44">
        <f t="shared" si="2"/>
        <v>83.6</v>
      </c>
      <c r="J19" s="44">
        <f>ROUND(H19*I19/1000,2)</f>
        <v>1086.3399999999999</v>
      </c>
      <c r="K19" s="42">
        <v>220</v>
      </c>
      <c r="L19" s="71">
        <f>J19+G19</f>
        <v>2627.6</v>
      </c>
    </row>
    <row r="20" spans="1:12" s="12" customFormat="1" ht="38.25" customHeight="1" thickBot="1" x14ac:dyDescent="0.25">
      <c r="A20" s="77" t="s">
        <v>176</v>
      </c>
      <c r="B20" s="78" t="s">
        <v>50</v>
      </c>
      <c r="C20" s="79"/>
      <c r="D20" s="79"/>
      <c r="E20" s="79"/>
      <c r="F20" s="79">
        <f>SUM(F21:F48)</f>
        <v>6153.2799999999988</v>
      </c>
      <c r="G20" s="79">
        <f>SUM(G21:G48)</f>
        <v>64093.280000000006</v>
      </c>
      <c r="H20" s="79"/>
      <c r="I20" s="79">
        <f>SUM(I21:I48)</f>
        <v>3771.3500000000004</v>
      </c>
      <c r="J20" s="79">
        <f>SUM(J21:J48)</f>
        <v>45175.360000000001</v>
      </c>
      <c r="K20" s="79">
        <f>SUM(K21:K48)</f>
        <v>9924.6299999999992</v>
      </c>
      <c r="L20" s="80">
        <f>SUM(L21:L48)</f>
        <v>109268.63999999997</v>
      </c>
    </row>
    <row r="21" spans="1:12" s="17" customFormat="1" ht="51.75" customHeight="1" x14ac:dyDescent="0.2">
      <c r="A21" s="90" t="s">
        <v>51</v>
      </c>
      <c r="B21" s="73" t="s">
        <v>52</v>
      </c>
      <c r="C21" s="30" t="s">
        <v>53</v>
      </c>
      <c r="D21" s="30" t="s">
        <v>177</v>
      </c>
      <c r="E21" s="91">
        <v>5061.4560000000001</v>
      </c>
      <c r="F21" s="74">
        <f t="shared" ref="F21:F48" si="5">ROUND(K21*0.62,2)</f>
        <v>1908.36</v>
      </c>
      <c r="G21" s="74">
        <f>ROUND(E21*F21/1000,2)</f>
        <v>9659.08</v>
      </c>
      <c r="H21" s="30">
        <f t="shared" ref="H21:H48" si="6">ROUND(E21*$H$68,2)</f>
        <v>5820.67</v>
      </c>
      <c r="I21" s="74">
        <f t="shared" ref="I21:I48" si="7">K21-F21</f>
        <v>1169.6400000000001</v>
      </c>
      <c r="J21" s="74">
        <f>ROUND(H21*I21/1000,2)</f>
        <v>6808.09</v>
      </c>
      <c r="K21" s="30">
        <v>3078</v>
      </c>
      <c r="L21" s="76">
        <f t="shared" ref="L21:L33" si="8">G21+J21</f>
        <v>16467.169999999998</v>
      </c>
    </row>
    <row r="22" spans="1:12" s="17" customFormat="1" ht="57" customHeight="1" x14ac:dyDescent="0.2">
      <c r="A22" s="65" t="s">
        <v>54</v>
      </c>
      <c r="B22" s="22" t="s">
        <v>55</v>
      </c>
      <c r="C22" s="14" t="s">
        <v>46</v>
      </c>
      <c r="D22" s="14" t="s">
        <v>26</v>
      </c>
      <c r="E22" s="15">
        <v>11299.54</v>
      </c>
      <c r="F22" s="16">
        <f t="shared" si="5"/>
        <v>99.2</v>
      </c>
      <c r="G22" s="16">
        <f>ROUND(F22*E22/1000,2)</f>
        <v>1120.9100000000001</v>
      </c>
      <c r="H22" s="14">
        <f t="shared" si="6"/>
        <v>12994.47</v>
      </c>
      <c r="I22" s="16">
        <f t="shared" si="7"/>
        <v>60.8</v>
      </c>
      <c r="J22" s="16">
        <f t="shared" ref="J22:J31" si="9">ROUND(I22*H22/1000,2)</f>
        <v>790.06</v>
      </c>
      <c r="K22" s="14">
        <v>160</v>
      </c>
      <c r="L22" s="64">
        <f t="shared" si="8"/>
        <v>1910.97</v>
      </c>
    </row>
    <row r="23" spans="1:12" s="17" customFormat="1" ht="51.75" customHeight="1" x14ac:dyDescent="0.2">
      <c r="A23" s="65" t="s">
        <v>56</v>
      </c>
      <c r="B23" s="22" t="s">
        <v>57</v>
      </c>
      <c r="C23" s="14" t="s">
        <v>58</v>
      </c>
      <c r="D23" s="14" t="s">
        <v>26</v>
      </c>
      <c r="E23" s="15">
        <v>12302.58</v>
      </c>
      <c r="F23" s="16">
        <f t="shared" si="5"/>
        <v>496</v>
      </c>
      <c r="G23" s="16">
        <f>ROUND(F23*E23/1000,2)</f>
        <v>6102.08</v>
      </c>
      <c r="H23" s="14">
        <f t="shared" si="6"/>
        <v>14147.97</v>
      </c>
      <c r="I23" s="16">
        <f t="shared" si="7"/>
        <v>304</v>
      </c>
      <c r="J23" s="16">
        <f t="shared" si="9"/>
        <v>4300.9799999999996</v>
      </c>
      <c r="K23" s="14">
        <v>800</v>
      </c>
      <c r="L23" s="64">
        <f t="shared" si="8"/>
        <v>10403.06</v>
      </c>
    </row>
    <row r="24" spans="1:12" s="17" customFormat="1" ht="42.6" customHeight="1" x14ac:dyDescent="0.2">
      <c r="A24" s="216" t="s">
        <v>59</v>
      </c>
      <c r="B24" s="22" t="s">
        <v>178</v>
      </c>
      <c r="C24" s="14" t="s">
        <v>179</v>
      </c>
      <c r="D24" s="14" t="s">
        <v>26</v>
      </c>
      <c r="E24" s="15">
        <v>3800</v>
      </c>
      <c r="F24" s="16">
        <f t="shared" si="5"/>
        <v>225.87</v>
      </c>
      <c r="G24" s="16">
        <f>ROUND(F24*E24/1000,2)</f>
        <v>858.31</v>
      </c>
      <c r="H24" s="14">
        <f t="shared" si="6"/>
        <v>4370</v>
      </c>
      <c r="I24" s="16">
        <f t="shared" si="7"/>
        <v>138.43</v>
      </c>
      <c r="J24" s="16">
        <f t="shared" si="9"/>
        <v>604.94000000000005</v>
      </c>
      <c r="K24" s="14">
        <v>364.3</v>
      </c>
      <c r="L24" s="64">
        <f t="shared" si="8"/>
        <v>1463.25</v>
      </c>
    </row>
    <row r="25" spans="1:12" s="17" customFormat="1" ht="65.25" customHeight="1" x14ac:dyDescent="0.2">
      <c r="A25" s="216"/>
      <c r="B25" s="13" t="s">
        <v>180</v>
      </c>
      <c r="C25" s="14" t="s">
        <v>181</v>
      </c>
      <c r="D25" s="14" t="s">
        <v>182</v>
      </c>
      <c r="E25" s="15">
        <v>6489.84</v>
      </c>
      <c r="F25" s="16">
        <f t="shared" si="5"/>
        <v>158.4</v>
      </c>
      <c r="G25" s="16">
        <f>ROUND(F25*E25/1000,2)</f>
        <v>1027.99</v>
      </c>
      <c r="H25" s="14">
        <f t="shared" si="6"/>
        <v>7463.32</v>
      </c>
      <c r="I25" s="16">
        <f t="shared" si="7"/>
        <v>97.079999999999984</v>
      </c>
      <c r="J25" s="16">
        <f t="shared" si="9"/>
        <v>724.54</v>
      </c>
      <c r="K25" s="14">
        <v>255.48</v>
      </c>
      <c r="L25" s="64">
        <f t="shared" si="8"/>
        <v>1752.53</v>
      </c>
    </row>
    <row r="26" spans="1:12" s="17" customFormat="1" ht="57" customHeight="1" x14ac:dyDescent="0.2">
      <c r="A26" s="216" t="s">
        <v>61</v>
      </c>
      <c r="B26" s="13" t="s">
        <v>183</v>
      </c>
      <c r="C26" s="14" t="s">
        <v>184</v>
      </c>
      <c r="D26" s="14" t="s">
        <v>65</v>
      </c>
      <c r="E26" s="15">
        <v>26608.93</v>
      </c>
      <c r="F26" s="16">
        <f t="shared" si="5"/>
        <v>80.599999999999994</v>
      </c>
      <c r="G26" s="16">
        <f>ROUND(E26*F26/1000,2)</f>
        <v>2144.6799999999998</v>
      </c>
      <c r="H26" s="14">
        <f t="shared" si="6"/>
        <v>30600.27</v>
      </c>
      <c r="I26" s="16">
        <f t="shared" si="7"/>
        <v>49.400000000000006</v>
      </c>
      <c r="J26" s="16">
        <f t="shared" si="9"/>
        <v>1511.65</v>
      </c>
      <c r="K26" s="14">
        <v>130</v>
      </c>
      <c r="L26" s="64">
        <f t="shared" si="8"/>
        <v>3656.33</v>
      </c>
    </row>
    <row r="27" spans="1:12" s="17" customFormat="1" ht="81.75" customHeight="1" x14ac:dyDescent="0.2">
      <c r="A27" s="216"/>
      <c r="B27" s="13" t="s">
        <v>185</v>
      </c>
      <c r="C27" s="14" t="s">
        <v>46</v>
      </c>
      <c r="D27" s="14" t="s">
        <v>26</v>
      </c>
      <c r="E27" s="15">
        <v>11299.54</v>
      </c>
      <c r="F27" s="16">
        <f t="shared" si="5"/>
        <v>192.2</v>
      </c>
      <c r="G27" s="16">
        <f>ROUND(E27*F27/1000,2)</f>
        <v>2171.77</v>
      </c>
      <c r="H27" s="14">
        <f t="shared" si="6"/>
        <v>12994.47</v>
      </c>
      <c r="I27" s="16">
        <f t="shared" si="7"/>
        <v>117.80000000000001</v>
      </c>
      <c r="J27" s="16">
        <f t="shared" si="9"/>
        <v>1530.75</v>
      </c>
      <c r="K27" s="14">
        <v>310</v>
      </c>
      <c r="L27" s="64">
        <f t="shared" si="8"/>
        <v>3702.52</v>
      </c>
    </row>
    <row r="28" spans="1:12" s="17" customFormat="1" ht="60" customHeight="1" x14ac:dyDescent="0.2">
      <c r="A28" s="65" t="s">
        <v>66</v>
      </c>
      <c r="B28" s="21" t="s">
        <v>186</v>
      </c>
      <c r="C28" s="14" t="s">
        <v>58</v>
      </c>
      <c r="D28" s="14" t="s">
        <v>26</v>
      </c>
      <c r="E28" s="15">
        <v>12302.58</v>
      </c>
      <c r="F28" s="16">
        <f t="shared" si="5"/>
        <v>1240</v>
      </c>
      <c r="G28" s="16">
        <f>ROUND(F28*E28/1000,2)</f>
        <v>15255.2</v>
      </c>
      <c r="H28" s="14">
        <f t="shared" si="6"/>
        <v>14147.97</v>
      </c>
      <c r="I28" s="16">
        <f t="shared" si="7"/>
        <v>760</v>
      </c>
      <c r="J28" s="16">
        <f t="shared" si="9"/>
        <v>10752.46</v>
      </c>
      <c r="K28" s="14">
        <v>2000</v>
      </c>
      <c r="L28" s="64">
        <f t="shared" si="8"/>
        <v>26007.66</v>
      </c>
    </row>
    <row r="29" spans="1:12" s="17" customFormat="1" ht="66.75" customHeight="1" x14ac:dyDescent="0.2">
      <c r="A29" s="65" t="s">
        <v>68</v>
      </c>
      <c r="B29" s="13" t="s">
        <v>187</v>
      </c>
      <c r="C29" s="54" t="s">
        <v>173</v>
      </c>
      <c r="D29" s="14" t="s">
        <v>188</v>
      </c>
      <c r="E29" s="15">
        <v>12706.37</v>
      </c>
      <c r="F29" s="16">
        <f t="shared" si="5"/>
        <v>96.72</v>
      </c>
      <c r="G29" s="16">
        <f>ROUND(F29*E29/1000,2)</f>
        <v>1228.96</v>
      </c>
      <c r="H29" s="14">
        <f t="shared" si="6"/>
        <v>14612.33</v>
      </c>
      <c r="I29" s="16">
        <f t="shared" si="7"/>
        <v>59.28</v>
      </c>
      <c r="J29" s="16">
        <f t="shared" si="9"/>
        <v>866.22</v>
      </c>
      <c r="K29" s="14">
        <v>156</v>
      </c>
      <c r="L29" s="64">
        <f t="shared" si="8"/>
        <v>2095.1800000000003</v>
      </c>
    </row>
    <row r="30" spans="1:12" s="17" customFormat="1" ht="52.5" customHeight="1" x14ac:dyDescent="0.2">
      <c r="A30" s="65" t="s">
        <v>71</v>
      </c>
      <c r="B30" s="21" t="s">
        <v>189</v>
      </c>
      <c r="C30" s="14" t="s">
        <v>73</v>
      </c>
      <c r="D30" s="14" t="s">
        <v>65</v>
      </c>
      <c r="E30" s="15">
        <v>18750.38</v>
      </c>
      <c r="F30" s="16">
        <f t="shared" si="5"/>
        <v>149.62</v>
      </c>
      <c r="G30" s="16">
        <f>ROUND(F30*E30/1000,2)</f>
        <v>2805.43</v>
      </c>
      <c r="H30" s="14">
        <f t="shared" si="6"/>
        <v>21562.94</v>
      </c>
      <c r="I30" s="16">
        <f t="shared" si="7"/>
        <v>91.699999999999989</v>
      </c>
      <c r="J30" s="16">
        <f t="shared" si="9"/>
        <v>1977.32</v>
      </c>
      <c r="K30" s="14">
        <v>241.32</v>
      </c>
      <c r="L30" s="64">
        <f t="shared" si="8"/>
        <v>4782.75</v>
      </c>
    </row>
    <row r="31" spans="1:12" s="17" customFormat="1" ht="51" customHeight="1" x14ac:dyDescent="0.2">
      <c r="A31" s="65" t="s">
        <v>74</v>
      </c>
      <c r="B31" s="13" t="s">
        <v>75</v>
      </c>
      <c r="C31" s="14" t="s">
        <v>76</v>
      </c>
      <c r="D31" s="14" t="s">
        <v>190</v>
      </c>
      <c r="E31" s="15">
        <v>17122.68</v>
      </c>
      <c r="F31" s="16">
        <f t="shared" si="5"/>
        <v>200.39</v>
      </c>
      <c r="G31" s="16">
        <f>ROUND(E31*F31/1000,2)</f>
        <v>3431.21</v>
      </c>
      <c r="H31" s="14">
        <f t="shared" si="6"/>
        <v>19691.080000000002</v>
      </c>
      <c r="I31" s="16">
        <f t="shared" si="7"/>
        <v>122.82</v>
      </c>
      <c r="J31" s="16">
        <f t="shared" si="9"/>
        <v>2418.46</v>
      </c>
      <c r="K31" s="14">
        <v>323.20999999999998</v>
      </c>
      <c r="L31" s="64">
        <f t="shared" si="8"/>
        <v>5849.67</v>
      </c>
    </row>
    <row r="32" spans="1:12" s="17" customFormat="1" ht="51.75" customHeight="1" x14ac:dyDescent="0.2">
      <c r="A32" s="65" t="s">
        <v>77</v>
      </c>
      <c r="B32" s="13" t="s">
        <v>78</v>
      </c>
      <c r="C32" s="14" t="s">
        <v>76</v>
      </c>
      <c r="D32" s="14" t="s">
        <v>190</v>
      </c>
      <c r="E32" s="15">
        <v>17122.68</v>
      </c>
      <c r="F32" s="16">
        <f t="shared" si="5"/>
        <v>284.02</v>
      </c>
      <c r="G32" s="16">
        <f>ROUND(E32*F32/1000,2)</f>
        <v>4863.18</v>
      </c>
      <c r="H32" s="14">
        <f t="shared" si="6"/>
        <v>19691.080000000002</v>
      </c>
      <c r="I32" s="16">
        <f t="shared" si="7"/>
        <v>174.07</v>
      </c>
      <c r="J32" s="16">
        <f t="shared" ref="J32:J48" si="10">ROUND(H32*I32/1000,2)</f>
        <v>3427.63</v>
      </c>
      <c r="K32" s="14">
        <v>458.09</v>
      </c>
      <c r="L32" s="64">
        <f t="shared" si="8"/>
        <v>8290.8100000000013</v>
      </c>
    </row>
    <row r="33" spans="1:12" s="17" customFormat="1" ht="51.75" customHeight="1" x14ac:dyDescent="0.2">
      <c r="A33" s="216" t="s">
        <v>79</v>
      </c>
      <c r="B33" s="13" t="s">
        <v>80</v>
      </c>
      <c r="C33" s="14" t="s">
        <v>58</v>
      </c>
      <c r="D33" s="14" t="s">
        <v>26</v>
      </c>
      <c r="E33" s="15">
        <v>12302.58</v>
      </c>
      <c r="F33" s="16">
        <f t="shared" si="5"/>
        <v>39.25</v>
      </c>
      <c r="G33" s="16">
        <f>ROUND(E33*F33/1000,2)</f>
        <v>482.88</v>
      </c>
      <c r="H33" s="14">
        <f t="shared" si="6"/>
        <v>14147.97</v>
      </c>
      <c r="I33" s="16">
        <f t="shared" si="7"/>
        <v>24.049999999999997</v>
      </c>
      <c r="J33" s="16">
        <f t="shared" si="10"/>
        <v>340.26</v>
      </c>
      <c r="K33" s="14">
        <v>63.3</v>
      </c>
      <c r="L33" s="64">
        <f t="shared" si="8"/>
        <v>823.14</v>
      </c>
    </row>
    <row r="34" spans="1:12" s="17" customFormat="1" ht="63" customHeight="1" x14ac:dyDescent="0.2">
      <c r="A34" s="216"/>
      <c r="B34" s="13" t="s">
        <v>81</v>
      </c>
      <c r="C34" s="14" t="s">
        <v>82</v>
      </c>
      <c r="D34" s="14" t="s">
        <v>191</v>
      </c>
      <c r="E34" s="15">
        <v>5453.1</v>
      </c>
      <c r="F34" s="16">
        <f t="shared" si="5"/>
        <v>38.659999999999997</v>
      </c>
      <c r="G34" s="16">
        <f>ROUND(F34*E34/1000,2)</f>
        <v>210.82</v>
      </c>
      <c r="H34" s="14">
        <f t="shared" si="6"/>
        <v>6271.07</v>
      </c>
      <c r="I34" s="16">
        <f t="shared" si="7"/>
        <v>23.690000000000005</v>
      </c>
      <c r="J34" s="16">
        <f t="shared" si="10"/>
        <v>148.56</v>
      </c>
      <c r="K34" s="14">
        <v>62.35</v>
      </c>
      <c r="L34" s="64">
        <f t="shared" ref="L34:L42" si="11">J34+G34</f>
        <v>359.38</v>
      </c>
    </row>
    <row r="35" spans="1:12" s="17" customFormat="1" ht="67.5" customHeight="1" x14ac:dyDescent="0.2">
      <c r="A35" s="65" t="s">
        <v>83</v>
      </c>
      <c r="B35" s="13" t="s">
        <v>84</v>
      </c>
      <c r="C35" s="14" t="s">
        <v>85</v>
      </c>
      <c r="D35" s="14" t="s">
        <v>190</v>
      </c>
      <c r="E35" s="15">
        <v>10831.35</v>
      </c>
      <c r="F35" s="16">
        <f t="shared" si="5"/>
        <v>51.46</v>
      </c>
      <c r="G35" s="16">
        <f t="shared" ref="G35:G42" si="12">ROUND(E35*F35/1000,2)</f>
        <v>557.38</v>
      </c>
      <c r="H35" s="14">
        <f t="shared" si="6"/>
        <v>12456.05</v>
      </c>
      <c r="I35" s="16">
        <f t="shared" si="7"/>
        <v>31.54</v>
      </c>
      <c r="J35" s="16">
        <f t="shared" si="10"/>
        <v>392.86</v>
      </c>
      <c r="K35" s="14">
        <v>83</v>
      </c>
      <c r="L35" s="64">
        <f t="shared" si="11"/>
        <v>950.24</v>
      </c>
    </row>
    <row r="36" spans="1:12" s="17" customFormat="1" ht="62.25" customHeight="1" x14ac:dyDescent="0.2">
      <c r="A36" s="65" t="s">
        <v>86</v>
      </c>
      <c r="B36" s="21" t="s">
        <v>87</v>
      </c>
      <c r="C36" s="14" t="s">
        <v>192</v>
      </c>
      <c r="D36" s="14" t="s">
        <v>190</v>
      </c>
      <c r="E36" s="15">
        <v>15047.38</v>
      </c>
      <c r="F36" s="16">
        <f t="shared" si="5"/>
        <v>40.299999999999997</v>
      </c>
      <c r="G36" s="16">
        <f t="shared" si="12"/>
        <v>606.41</v>
      </c>
      <c r="H36" s="14">
        <f t="shared" si="6"/>
        <v>17304.490000000002</v>
      </c>
      <c r="I36" s="16">
        <f t="shared" si="7"/>
        <v>24.700000000000003</v>
      </c>
      <c r="J36" s="16">
        <f t="shared" si="10"/>
        <v>427.42</v>
      </c>
      <c r="K36" s="14">
        <v>65</v>
      </c>
      <c r="L36" s="64">
        <f t="shared" si="11"/>
        <v>1033.83</v>
      </c>
    </row>
    <row r="37" spans="1:12" s="17" customFormat="1" ht="28.5" customHeight="1" x14ac:dyDescent="0.2">
      <c r="A37" s="216" t="s">
        <v>91</v>
      </c>
      <c r="B37" s="211" t="s">
        <v>92</v>
      </c>
      <c r="C37" s="14" t="s">
        <v>76</v>
      </c>
      <c r="D37" s="14" t="s">
        <v>190</v>
      </c>
      <c r="E37" s="15">
        <v>17122.68</v>
      </c>
      <c r="F37" s="16">
        <f t="shared" si="5"/>
        <v>2.85</v>
      </c>
      <c r="G37" s="16">
        <f t="shared" si="12"/>
        <v>48.8</v>
      </c>
      <c r="H37" s="14">
        <f t="shared" si="6"/>
        <v>19691.080000000002</v>
      </c>
      <c r="I37" s="16">
        <f t="shared" si="7"/>
        <v>1.7499999999999996</v>
      </c>
      <c r="J37" s="16">
        <f t="shared" si="10"/>
        <v>34.46</v>
      </c>
      <c r="K37" s="14">
        <v>4.5999999999999996</v>
      </c>
      <c r="L37" s="64">
        <f t="shared" si="11"/>
        <v>83.259999999999991</v>
      </c>
    </row>
    <row r="38" spans="1:12" s="17" customFormat="1" ht="34.5" customHeight="1" x14ac:dyDescent="0.2">
      <c r="A38" s="216"/>
      <c r="B38" s="211"/>
      <c r="C38" s="14" t="s">
        <v>93</v>
      </c>
      <c r="D38" s="14" t="s">
        <v>65</v>
      </c>
      <c r="E38" s="15">
        <v>20166.7</v>
      </c>
      <c r="F38" s="16">
        <f t="shared" si="5"/>
        <v>69.34</v>
      </c>
      <c r="G38" s="16">
        <f t="shared" si="12"/>
        <v>1398.36</v>
      </c>
      <c r="H38" s="14">
        <f t="shared" si="6"/>
        <v>23191.71</v>
      </c>
      <c r="I38" s="16">
        <f t="shared" si="7"/>
        <v>42.5</v>
      </c>
      <c r="J38" s="16">
        <f t="shared" si="10"/>
        <v>985.65</v>
      </c>
      <c r="K38" s="14">
        <v>111.84</v>
      </c>
      <c r="L38" s="64">
        <f t="shared" si="11"/>
        <v>2384.0099999999998</v>
      </c>
    </row>
    <row r="39" spans="1:12" s="17" customFormat="1" ht="50.65" customHeight="1" x14ac:dyDescent="0.2">
      <c r="A39" s="216" t="s">
        <v>94</v>
      </c>
      <c r="B39" s="21" t="s">
        <v>95</v>
      </c>
      <c r="C39" s="14" t="s">
        <v>46</v>
      </c>
      <c r="D39" s="14" t="s">
        <v>26</v>
      </c>
      <c r="E39" s="15">
        <v>11299.54</v>
      </c>
      <c r="F39" s="16">
        <f t="shared" si="5"/>
        <v>153.07</v>
      </c>
      <c r="G39" s="16">
        <f t="shared" si="12"/>
        <v>1729.62</v>
      </c>
      <c r="H39" s="14">
        <f t="shared" si="6"/>
        <v>12994.47</v>
      </c>
      <c r="I39" s="16">
        <f t="shared" si="7"/>
        <v>93.82</v>
      </c>
      <c r="J39" s="16">
        <f t="shared" si="10"/>
        <v>1219.1400000000001</v>
      </c>
      <c r="K39" s="14">
        <v>246.89</v>
      </c>
      <c r="L39" s="64">
        <f t="shared" si="11"/>
        <v>2948.76</v>
      </c>
    </row>
    <row r="40" spans="1:12" s="17" customFormat="1" ht="42.6" customHeight="1" x14ac:dyDescent="0.2">
      <c r="A40" s="216"/>
      <c r="B40" s="13" t="s">
        <v>96</v>
      </c>
      <c r="C40" s="55" t="s">
        <v>193</v>
      </c>
      <c r="D40" s="14" t="s">
        <v>194</v>
      </c>
      <c r="E40" s="15">
        <v>13706.9</v>
      </c>
      <c r="F40" s="16">
        <f t="shared" si="5"/>
        <v>6.82</v>
      </c>
      <c r="G40" s="16">
        <f t="shared" si="12"/>
        <v>93.48</v>
      </c>
      <c r="H40" s="14">
        <f t="shared" si="6"/>
        <v>15762.94</v>
      </c>
      <c r="I40" s="16">
        <f t="shared" si="7"/>
        <v>4.18</v>
      </c>
      <c r="J40" s="16">
        <f t="shared" si="10"/>
        <v>65.89</v>
      </c>
      <c r="K40" s="14">
        <v>11</v>
      </c>
      <c r="L40" s="64">
        <f t="shared" si="11"/>
        <v>159.37</v>
      </c>
    </row>
    <row r="41" spans="1:12" s="17" customFormat="1" ht="50.65" customHeight="1" x14ac:dyDescent="0.2">
      <c r="A41" s="216" t="s">
        <v>98</v>
      </c>
      <c r="B41" s="13" t="s">
        <v>99</v>
      </c>
      <c r="C41" s="14" t="s">
        <v>100</v>
      </c>
      <c r="D41" s="14" t="s">
        <v>65</v>
      </c>
      <c r="E41" s="15">
        <v>18750.38</v>
      </c>
      <c r="F41" s="16">
        <f t="shared" si="5"/>
        <v>110.36</v>
      </c>
      <c r="G41" s="16">
        <f t="shared" si="12"/>
        <v>2069.29</v>
      </c>
      <c r="H41" s="14">
        <f t="shared" si="6"/>
        <v>21562.94</v>
      </c>
      <c r="I41" s="16">
        <f t="shared" si="7"/>
        <v>67.64</v>
      </c>
      <c r="J41" s="16">
        <f t="shared" si="10"/>
        <v>1458.52</v>
      </c>
      <c r="K41" s="14">
        <v>178</v>
      </c>
      <c r="L41" s="64">
        <f t="shared" si="11"/>
        <v>3527.81</v>
      </c>
    </row>
    <row r="42" spans="1:12" s="17" customFormat="1" ht="39.6" customHeight="1" x14ac:dyDescent="0.2">
      <c r="A42" s="216"/>
      <c r="B42" s="13" t="s">
        <v>101</v>
      </c>
      <c r="C42" s="56" t="s">
        <v>195</v>
      </c>
      <c r="D42" s="14" t="s">
        <v>196</v>
      </c>
      <c r="E42" s="15">
        <v>26346.82</v>
      </c>
      <c r="F42" s="16">
        <f t="shared" si="5"/>
        <v>55.53</v>
      </c>
      <c r="G42" s="16">
        <f t="shared" si="12"/>
        <v>1463.04</v>
      </c>
      <c r="H42" s="14">
        <f t="shared" si="6"/>
        <v>30298.84</v>
      </c>
      <c r="I42" s="16">
        <f t="shared" si="7"/>
        <v>34.039999999999992</v>
      </c>
      <c r="J42" s="16">
        <f t="shared" si="10"/>
        <v>1031.3699999999999</v>
      </c>
      <c r="K42" s="14">
        <v>89.57</v>
      </c>
      <c r="L42" s="64">
        <f t="shared" si="11"/>
        <v>2494.41</v>
      </c>
    </row>
    <row r="43" spans="1:12" s="17" customFormat="1" ht="56.25" customHeight="1" x14ac:dyDescent="0.2">
      <c r="A43" s="65" t="s">
        <v>104</v>
      </c>
      <c r="B43" s="21" t="s">
        <v>105</v>
      </c>
      <c r="C43" s="14" t="s">
        <v>106</v>
      </c>
      <c r="D43" s="14" t="s">
        <v>177</v>
      </c>
      <c r="E43" s="15">
        <v>2184.9899999999998</v>
      </c>
      <c r="F43" s="16">
        <f t="shared" si="5"/>
        <v>181.39</v>
      </c>
      <c r="G43" s="16">
        <f>ROUND(F43*E43/1000,2)</f>
        <v>396.34</v>
      </c>
      <c r="H43" s="14">
        <f t="shared" si="6"/>
        <v>2512.7399999999998</v>
      </c>
      <c r="I43" s="16">
        <f t="shared" si="7"/>
        <v>111.18</v>
      </c>
      <c r="J43" s="16">
        <f t="shared" si="10"/>
        <v>279.37</v>
      </c>
      <c r="K43" s="14">
        <v>292.57</v>
      </c>
      <c r="L43" s="64">
        <f t="shared" ref="L43:L48" si="13">G43+J43</f>
        <v>675.71</v>
      </c>
    </row>
    <row r="44" spans="1:12" s="17" customFormat="1" ht="56.25" customHeight="1" x14ac:dyDescent="0.2">
      <c r="A44" s="216" t="s">
        <v>107</v>
      </c>
      <c r="B44" s="211" t="s">
        <v>108</v>
      </c>
      <c r="C44" s="14" t="s">
        <v>148</v>
      </c>
      <c r="D44" s="14" t="s">
        <v>190</v>
      </c>
      <c r="E44" s="15">
        <v>21164.9</v>
      </c>
      <c r="F44" s="16">
        <f t="shared" si="5"/>
        <v>36.93</v>
      </c>
      <c r="G44" s="16">
        <f>ROUND(E44*F44/1000,2)</f>
        <v>781.62</v>
      </c>
      <c r="H44" s="14">
        <f t="shared" si="6"/>
        <v>24339.64</v>
      </c>
      <c r="I44" s="16">
        <f t="shared" si="7"/>
        <v>22.630000000000003</v>
      </c>
      <c r="J44" s="16">
        <f t="shared" si="10"/>
        <v>550.80999999999995</v>
      </c>
      <c r="K44" s="14">
        <v>59.56</v>
      </c>
      <c r="L44" s="64">
        <f t="shared" si="13"/>
        <v>1332.4299999999998</v>
      </c>
    </row>
    <row r="45" spans="1:12" s="17" customFormat="1" ht="74.25" customHeight="1" x14ac:dyDescent="0.2">
      <c r="A45" s="216"/>
      <c r="B45" s="211"/>
      <c r="C45" s="14" t="s">
        <v>145</v>
      </c>
      <c r="D45" s="55" t="s">
        <v>197</v>
      </c>
      <c r="E45" s="15">
        <v>11304.22</v>
      </c>
      <c r="F45" s="16">
        <f t="shared" si="5"/>
        <v>66.34</v>
      </c>
      <c r="G45" s="16">
        <f>ROUND(E45*F45/1000,2)</f>
        <v>749.92</v>
      </c>
      <c r="H45" s="14">
        <f t="shared" si="6"/>
        <v>12999.85</v>
      </c>
      <c r="I45" s="16">
        <f t="shared" si="7"/>
        <v>40.659999999999997</v>
      </c>
      <c r="J45" s="16">
        <f t="shared" si="10"/>
        <v>528.57000000000005</v>
      </c>
      <c r="K45" s="14">
        <v>107</v>
      </c>
      <c r="L45" s="64">
        <f t="shared" si="13"/>
        <v>1278.49</v>
      </c>
    </row>
    <row r="46" spans="1:12" s="17" customFormat="1" ht="63" customHeight="1" x14ac:dyDescent="0.2">
      <c r="A46" s="216"/>
      <c r="B46" s="211"/>
      <c r="C46" s="14" t="s">
        <v>109</v>
      </c>
      <c r="D46" s="14" t="s">
        <v>196</v>
      </c>
      <c r="E46" s="15">
        <v>25377.040000000001</v>
      </c>
      <c r="F46" s="16">
        <f t="shared" si="5"/>
        <v>10.4</v>
      </c>
      <c r="G46" s="16">
        <f>ROUND(E46*F46/1000,2)</f>
        <v>263.92</v>
      </c>
      <c r="H46" s="14">
        <f t="shared" si="6"/>
        <v>29183.599999999999</v>
      </c>
      <c r="I46" s="16">
        <f t="shared" si="7"/>
        <v>6.3800000000000008</v>
      </c>
      <c r="J46" s="16">
        <f t="shared" si="10"/>
        <v>186.19</v>
      </c>
      <c r="K46" s="14">
        <v>16.78</v>
      </c>
      <c r="L46" s="64">
        <f t="shared" si="13"/>
        <v>450.11</v>
      </c>
    </row>
    <row r="47" spans="1:12" s="17" customFormat="1" ht="51.75" customHeight="1" x14ac:dyDescent="0.2">
      <c r="A47" s="216"/>
      <c r="B47" s="211"/>
      <c r="C47" s="14" t="s">
        <v>109</v>
      </c>
      <c r="D47" s="14" t="s">
        <v>198</v>
      </c>
      <c r="E47" s="15">
        <v>17577.68</v>
      </c>
      <c r="F47" s="16">
        <f t="shared" si="5"/>
        <v>123.24</v>
      </c>
      <c r="G47" s="16">
        <f>ROUND(E47*F47/1000,2)</f>
        <v>2166.27</v>
      </c>
      <c r="H47" s="14">
        <f t="shared" si="6"/>
        <v>20214.330000000002</v>
      </c>
      <c r="I47" s="16">
        <f t="shared" si="7"/>
        <v>75.530000000000015</v>
      </c>
      <c r="J47" s="16">
        <f t="shared" si="10"/>
        <v>1526.79</v>
      </c>
      <c r="K47" s="14">
        <v>198.77</v>
      </c>
      <c r="L47" s="64">
        <f t="shared" si="13"/>
        <v>3693.06</v>
      </c>
    </row>
    <row r="48" spans="1:12" s="17" customFormat="1" ht="51.75" customHeight="1" thickBot="1" x14ac:dyDescent="0.25">
      <c r="A48" s="88" t="s">
        <v>110</v>
      </c>
      <c r="B48" s="70" t="s">
        <v>111</v>
      </c>
      <c r="C48" s="42" t="s">
        <v>46</v>
      </c>
      <c r="D48" s="42" t="s">
        <v>26</v>
      </c>
      <c r="E48" s="43">
        <v>11299.54</v>
      </c>
      <c r="F48" s="44">
        <f t="shared" si="5"/>
        <v>35.96</v>
      </c>
      <c r="G48" s="44">
        <f>ROUND(E48*F48/1000,2)</f>
        <v>406.33</v>
      </c>
      <c r="H48" s="42">
        <f t="shared" si="6"/>
        <v>12994.47</v>
      </c>
      <c r="I48" s="44">
        <f t="shared" si="7"/>
        <v>22.04</v>
      </c>
      <c r="J48" s="44">
        <f t="shared" si="10"/>
        <v>286.39999999999998</v>
      </c>
      <c r="K48" s="42">
        <v>58</v>
      </c>
      <c r="L48" s="71">
        <f t="shared" si="13"/>
        <v>692.73</v>
      </c>
    </row>
    <row r="49" spans="1:257" s="12" customFormat="1" ht="27" customHeight="1" thickBot="1" x14ac:dyDescent="0.25">
      <c r="A49" s="77" t="s">
        <v>112</v>
      </c>
      <c r="B49" s="78" t="s">
        <v>113</v>
      </c>
      <c r="C49" s="79"/>
      <c r="D49" s="79"/>
      <c r="E49" s="79"/>
      <c r="F49" s="79">
        <f>SUM(F50:F51)</f>
        <v>623.1</v>
      </c>
      <c r="G49" s="79">
        <f>SUM(G50:G51)</f>
        <v>7040.74</v>
      </c>
      <c r="H49" s="79"/>
      <c r="I49" s="79">
        <f>SUM(I50:I51)</f>
        <v>381.9</v>
      </c>
      <c r="J49" s="79">
        <f>SUM(J50:J51)</f>
        <v>4962.59</v>
      </c>
      <c r="K49" s="79">
        <f>SUM(K50:K51)</f>
        <v>1005</v>
      </c>
      <c r="L49" s="80">
        <f>SUM(L50:L51)</f>
        <v>12003.329999999998</v>
      </c>
    </row>
    <row r="50" spans="1:257" s="17" customFormat="1" ht="25.5" customHeight="1" x14ac:dyDescent="0.2">
      <c r="A50" s="72" t="s">
        <v>114</v>
      </c>
      <c r="B50" s="73" t="s">
        <v>115</v>
      </c>
      <c r="C50" s="74" t="s">
        <v>46</v>
      </c>
      <c r="D50" s="74" t="s">
        <v>26</v>
      </c>
      <c r="E50" s="75">
        <v>11299.54</v>
      </c>
      <c r="F50" s="74">
        <f>ROUND(K50*0.62,2)</f>
        <v>142.6</v>
      </c>
      <c r="G50" s="74">
        <f>ROUND(E50*F50/1000,2)</f>
        <v>1611.31</v>
      </c>
      <c r="H50" s="30">
        <f>ROUND(E50*$H$68,2)</f>
        <v>12994.47</v>
      </c>
      <c r="I50" s="74">
        <f>K50-F50</f>
        <v>87.4</v>
      </c>
      <c r="J50" s="74">
        <f>ROUND(I50*H50/1000,2)</f>
        <v>1135.72</v>
      </c>
      <c r="K50" s="74">
        <v>230</v>
      </c>
      <c r="L50" s="76">
        <f>G50+J50</f>
        <v>2747.0299999999997</v>
      </c>
    </row>
    <row r="51" spans="1:257" s="33" customFormat="1" ht="39" customHeight="1" thickBot="1" x14ac:dyDescent="0.25">
      <c r="A51" s="87" t="s">
        <v>116</v>
      </c>
      <c r="B51" s="70" t="s">
        <v>117</v>
      </c>
      <c r="C51" s="44" t="s">
        <v>46</v>
      </c>
      <c r="D51" s="44" t="s">
        <v>26</v>
      </c>
      <c r="E51" s="43">
        <v>11299.54</v>
      </c>
      <c r="F51" s="44">
        <f>ROUND(K51*0.62,2)</f>
        <v>480.5</v>
      </c>
      <c r="G51" s="44">
        <f>ROUND(E51*F51/1000,2)</f>
        <v>5429.43</v>
      </c>
      <c r="H51" s="42">
        <f>ROUND(E51*$H$68,2)</f>
        <v>12994.47</v>
      </c>
      <c r="I51" s="44">
        <f>K51-F51</f>
        <v>294.5</v>
      </c>
      <c r="J51" s="44">
        <f>ROUND(H51*I51/1000,2)</f>
        <v>3826.87</v>
      </c>
      <c r="K51" s="44">
        <v>775</v>
      </c>
      <c r="L51" s="71">
        <f>J51+G51</f>
        <v>9256.2999999999993</v>
      </c>
    </row>
    <row r="52" spans="1:257" s="12" customFormat="1" ht="27.75" customHeight="1" thickBot="1" x14ac:dyDescent="0.25">
      <c r="A52" s="77" t="s">
        <v>118</v>
      </c>
      <c r="B52" s="78" t="s">
        <v>119</v>
      </c>
      <c r="C52" s="79"/>
      <c r="D52" s="79"/>
      <c r="E52" s="79"/>
      <c r="F52" s="79">
        <f>SUM(F53:F57)</f>
        <v>6283.58</v>
      </c>
      <c r="G52" s="79">
        <f>SUM(G53:G57)</f>
        <v>63237.100000000006</v>
      </c>
      <c r="H52" s="79"/>
      <c r="I52" s="79">
        <f>SUM(I53:I57)</f>
        <v>3851.23</v>
      </c>
      <c r="J52" s="79">
        <f>SUM(J53:J57)</f>
        <v>44571.990000000005</v>
      </c>
      <c r="K52" s="79">
        <f>SUM(K53:K57)</f>
        <v>10134.810000000001</v>
      </c>
      <c r="L52" s="80">
        <f>SUM(L53:L57)</f>
        <v>107809.09</v>
      </c>
    </row>
    <row r="53" spans="1:257" s="17" customFormat="1" ht="40.5" customHeight="1" x14ac:dyDescent="0.2">
      <c r="A53" s="72" t="s">
        <v>120</v>
      </c>
      <c r="B53" s="93" t="s">
        <v>123</v>
      </c>
      <c r="C53" s="30" t="s">
        <v>25</v>
      </c>
      <c r="D53" s="30" t="s">
        <v>26</v>
      </c>
      <c r="E53" s="75">
        <v>11299.54</v>
      </c>
      <c r="F53" s="74">
        <f>ROUND(K53*0.62,2)</f>
        <v>524.61</v>
      </c>
      <c r="G53" s="74">
        <f>ROUND(E53*F53/1000,2)</f>
        <v>5927.85</v>
      </c>
      <c r="H53" s="30">
        <f>ROUND(E53*$H$68,2)</f>
        <v>12994.47</v>
      </c>
      <c r="I53" s="74">
        <f>K53-F53</f>
        <v>321.53999999999996</v>
      </c>
      <c r="J53" s="74">
        <f>ROUND(I53*H53/1000,2)</f>
        <v>4178.24</v>
      </c>
      <c r="K53" s="30">
        <v>846.15</v>
      </c>
      <c r="L53" s="76">
        <f>G53+J53</f>
        <v>10106.09</v>
      </c>
    </row>
    <row r="54" spans="1:257" s="17" customFormat="1" ht="51.4" customHeight="1" x14ac:dyDescent="0.2">
      <c r="A54" s="66" t="s">
        <v>122</v>
      </c>
      <c r="B54" s="13" t="s">
        <v>129</v>
      </c>
      <c r="C54" s="14" t="s">
        <v>25</v>
      </c>
      <c r="D54" s="14" t="s">
        <v>26</v>
      </c>
      <c r="E54" s="15">
        <v>11299.54</v>
      </c>
      <c r="F54" s="16">
        <f>ROUND(K54*0.62,2)</f>
        <v>37.32</v>
      </c>
      <c r="G54" s="16">
        <f>ROUND(E54*F54/1000,2)</f>
        <v>421.7</v>
      </c>
      <c r="H54" s="14">
        <f>ROUND(E54*$H$68,2)</f>
        <v>12994.47</v>
      </c>
      <c r="I54" s="16">
        <f>K54-F54</f>
        <v>22.869999999999997</v>
      </c>
      <c r="J54" s="16">
        <f>ROUND(I54*H54/1000,2)</f>
        <v>297.18</v>
      </c>
      <c r="K54" s="14">
        <v>60.19</v>
      </c>
      <c r="L54" s="64">
        <f>G54+J54</f>
        <v>718.88</v>
      </c>
    </row>
    <row r="55" spans="1:257" s="17" customFormat="1" ht="41.25" customHeight="1" x14ac:dyDescent="0.2">
      <c r="A55" s="67" t="s">
        <v>124</v>
      </c>
      <c r="B55" s="13" t="s">
        <v>199</v>
      </c>
      <c r="C55" s="14" t="s">
        <v>58</v>
      </c>
      <c r="D55" s="14" t="s">
        <v>26</v>
      </c>
      <c r="E55" s="15">
        <v>12302.58</v>
      </c>
      <c r="F55" s="16">
        <f>ROUND(K55*0.62,2)</f>
        <v>1178</v>
      </c>
      <c r="G55" s="16">
        <f>ROUND(F55*E55/1000,2)</f>
        <v>14492.44</v>
      </c>
      <c r="H55" s="14">
        <f>ROUND(E55*$H$68,2)</f>
        <v>14147.97</v>
      </c>
      <c r="I55" s="16">
        <f>K55-F55</f>
        <v>722</v>
      </c>
      <c r="J55" s="16">
        <f>ROUND(H55*I55/1000,2)</f>
        <v>10214.83</v>
      </c>
      <c r="K55" s="14">
        <v>1900</v>
      </c>
      <c r="L55" s="64">
        <f>G55+J55</f>
        <v>24707.27</v>
      </c>
    </row>
    <row r="56" spans="1:257" ht="41.25" customHeight="1" x14ac:dyDescent="0.2">
      <c r="A56" s="67" t="s">
        <v>126</v>
      </c>
      <c r="B56" s="13" t="s">
        <v>200</v>
      </c>
      <c r="C56" s="14" t="s">
        <v>201</v>
      </c>
      <c r="D56" s="14" t="s">
        <v>26</v>
      </c>
      <c r="E56" s="15">
        <v>6489.84</v>
      </c>
      <c r="F56" s="16">
        <f>ROUND(K56*0.62,2)</f>
        <v>1860</v>
      </c>
      <c r="G56" s="16">
        <f>ROUND(F56*E56/1000,2)</f>
        <v>12071.1</v>
      </c>
      <c r="H56" s="14">
        <f>ROUND(E56*$H$68,2)</f>
        <v>7463.32</v>
      </c>
      <c r="I56" s="16">
        <f>K56-F56</f>
        <v>1140</v>
      </c>
      <c r="J56" s="16">
        <f>ROUND(H56*I56/1000,2)</f>
        <v>8508.18</v>
      </c>
      <c r="K56" s="14">
        <v>3000</v>
      </c>
      <c r="L56" s="64">
        <f>G56+J56</f>
        <v>20579.28</v>
      </c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  <c r="AX56" s="17"/>
      <c r="AY56" s="17"/>
      <c r="AZ56" s="17"/>
      <c r="BA56" s="17"/>
      <c r="BB56" s="17"/>
      <c r="BC56" s="17"/>
      <c r="BD56" s="17"/>
      <c r="BE56" s="17"/>
      <c r="BF56" s="17"/>
      <c r="BG56" s="17"/>
      <c r="BH56" s="17"/>
      <c r="BI56" s="17"/>
      <c r="BJ56" s="17"/>
      <c r="BK56" s="17"/>
      <c r="BL56" s="17"/>
      <c r="BM56" s="17"/>
      <c r="BN56" s="17"/>
      <c r="BO56" s="17"/>
      <c r="BP56" s="17"/>
      <c r="BQ56" s="17"/>
      <c r="BR56" s="17"/>
      <c r="BS56" s="17"/>
      <c r="BT56" s="17"/>
      <c r="BU56" s="17"/>
      <c r="BV56" s="17"/>
      <c r="BW56" s="17"/>
      <c r="BX56" s="17"/>
      <c r="BY56" s="17"/>
      <c r="BZ56" s="17"/>
      <c r="CA56" s="17"/>
      <c r="CB56" s="17"/>
      <c r="CC56" s="17"/>
      <c r="CD56" s="17"/>
      <c r="CE56" s="17"/>
      <c r="CF56" s="17"/>
      <c r="CG56" s="17"/>
      <c r="CH56" s="17"/>
      <c r="CI56" s="17"/>
      <c r="CJ56" s="17"/>
      <c r="CK56" s="17"/>
      <c r="CL56" s="17"/>
      <c r="CM56" s="17"/>
      <c r="CN56" s="17"/>
      <c r="CO56" s="17"/>
      <c r="CP56" s="17"/>
      <c r="CQ56" s="17"/>
      <c r="CR56" s="17"/>
      <c r="CS56" s="17"/>
      <c r="CT56" s="17"/>
      <c r="CU56" s="17"/>
      <c r="CV56" s="17"/>
      <c r="CW56" s="17"/>
      <c r="CX56" s="17"/>
      <c r="CY56" s="17"/>
      <c r="CZ56" s="17"/>
      <c r="DA56" s="17"/>
      <c r="DB56" s="17"/>
      <c r="DC56" s="17"/>
      <c r="DD56" s="17"/>
      <c r="DE56" s="17"/>
      <c r="DF56" s="17"/>
      <c r="DG56" s="17"/>
      <c r="DH56" s="17"/>
      <c r="DI56" s="17"/>
      <c r="DJ56" s="17"/>
      <c r="DK56" s="17"/>
      <c r="DL56" s="17"/>
      <c r="DM56" s="17"/>
      <c r="DN56" s="17"/>
      <c r="DO56" s="17"/>
      <c r="DP56" s="17"/>
      <c r="DQ56" s="17"/>
      <c r="DR56" s="17"/>
      <c r="DS56" s="17"/>
      <c r="DT56" s="17"/>
      <c r="DU56" s="17"/>
      <c r="DV56" s="17"/>
      <c r="DW56" s="17"/>
      <c r="DX56" s="17"/>
      <c r="DY56" s="17"/>
      <c r="DZ56" s="17"/>
      <c r="EA56" s="17"/>
      <c r="EB56" s="17"/>
      <c r="EC56" s="17"/>
      <c r="ED56" s="17"/>
      <c r="EE56" s="17"/>
      <c r="EF56" s="17"/>
      <c r="EG56" s="17"/>
      <c r="EH56" s="17"/>
      <c r="EI56" s="17"/>
      <c r="EJ56" s="17"/>
      <c r="EK56" s="17"/>
      <c r="EL56" s="17"/>
      <c r="EM56" s="17"/>
      <c r="EN56" s="17"/>
      <c r="EO56" s="17"/>
      <c r="EP56" s="17"/>
      <c r="EQ56" s="17"/>
      <c r="ER56" s="17"/>
      <c r="ES56" s="17"/>
      <c r="ET56" s="17"/>
      <c r="EU56" s="17"/>
      <c r="EV56" s="17"/>
      <c r="EW56" s="17"/>
      <c r="EX56" s="17"/>
      <c r="EY56" s="17"/>
      <c r="EZ56" s="17"/>
      <c r="FA56" s="17"/>
      <c r="FB56" s="17"/>
      <c r="FC56" s="17"/>
      <c r="FD56" s="17"/>
      <c r="FE56" s="17"/>
      <c r="FF56" s="17"/>
      <c r="FG56" s="17"/>
      <c r="FH56" s="17"/>
      <c r="FI56" s="17"/>
      <c r="FJ56" s="17"/>
      <c r="FK56" s="17"/>
      <c r="FL56" s="17"/>
      <c r="FM56" s="17"/>
      <c r="FN56" s="17"/>
      <c r="FO56" s="17"/>
      <c r="FP56" s="17"/>
      <c r="FQ56" s="17"/>
      <c r="FR56" s="17"/>
      <c r="FS56" s="17"/>
      <c r="FT56" s="17"/>
      <c r="FU56" s="17"/>
      <c r="FV56" s="17"/>
      <c r="FW56" s="17"/>
      <c r="FX56" s="17"/>
      <c r="FY56" s="17"/>
      <c r="FZ56" s="17"/>
      <c r="GA56" s="17"/>
      <c r="GB56" s="17"/>
      <c r="GC56" s="17"/>
      <c r="GD56" s="17"/>
      <c r="GE56" s="17"/>
      <c r="GF56" s="17"/>
      <c r="GG56" s="17"/>
      <c r="GH56" s="17"/>
      <c r="GI56" s="17"/>
      <c r="GJ56" s="17"/>
      <c r="GK56" s="17"/>
      <c r="GL56" s="17"/>
      <c r="GM56" s="17"/>
      <c r="GN56" s="17"/>
      <c r="GO56" s="17"/>
      <c r="GP56" s="17"/>
      <c r="GQ56" s="17"/>
      <c r="GR56" s="17"/>
      <c r="GS56" s="17"/>
      <c r="GT56" s="17"/>
      <c r="GU56" s="17"/>
      <c r="GV56" s="17"/>
      <c r="GW56" s="17"/>
      <c r="GX56" s="17"/>
      <c r="GY56" s="17"/>
      <c r="GZ56" s="17"/>
      <c r="HA56" s="17"/>
      <c r="HB56" s="17"/>
      <c r="HC56" s="17"/>
      <c r="HD56" s="17"/>
      <c r="HE56" s="17"/>
      <c r="HF56" s="17"/>
      <c r="HG56" s="17"/>
      <c r="HH56" s="17"/>
      <c r="HI56" s="17"/>
      <c r="HJ56" s="17"/>
      <c r="HK56" s="17"/>
      <c r="HL56" s="17"/>
      <c r="HM56" s="17"/>
      <c r="HN56" s="17"/>
      <c r="HO56" s="17"/>
      <c r="HP56" s="17"/>
      <c r="HQ56" s="17"/>
      <c r="HR56" s="17"/>
      <c r="HS56" s="17"/>
      <c r="HT56" s="17"/>
      <c r="HU56" s="17"/>
      <c r="HV56" s="17"/>
      <c r="HW56" s="17"/>
      <c r="HX56" s="17"/>
      <c r="HY56" s="17"/>
      <c r="HZ56" s="17"/>
      <c r="IA56" s="17"/>
      <c r="IB56" s="17"/>
      <c r="IC56" s="17"/>
      <c r="ID56" s="17"/>
      <c r="IE56" s="17"/>
      <c r="IF56" s="17"/>
      <c r="IG56" s="17"/>
      <c r="IH56" s="17"/>
      <c r="II56" s="17"/>
      <c r="IJ56" s="17"/>
      <c r="IK56" s="17"/>
      <c r="IL56" s="17"/>
      <c r="IM56" s="17"/>
      <c r="IN56" s="17"/>
      <c r="IO56" s="17"/>
      <c r="IP56" s="17"/>
      <c r="IQ56" s="17"/>
      <c r="IR56" s="17"/>
      <c r="IS56" s="17"/>
      <c r="IT56" s="17"/>
      <c r="IU56" s="17"/>
      <c r="IV56" s="17"/>
      <c r="IW56" s="17"/>
    </row>
    <row r="57" spans="1:257" s="17" customFormat="1" ht="53.65" customHeight="1" thickBot="1" x14ac:dyDescent="0.25">
      <c r="A57" s="87" t="s">
        <v>128</v>
      </c>
      <c r="B57" s="41" t="s">
        <v>121</v>
      </c>
      <c r="C57" s="42" t="s">
        <v>25</v>
      </c>
      <c r="D57" s="42" t="s">
        <v>26</v>
      </c>
      <c r="E57" s="43">
        <v>11299.54</v>
      </c>
      <c r="F57" s="44">
        <f>ROUND(K57*0.62,2)</f>
        <v>2683.65</v>
      </c>
      <c r="G57" s="44">
        <f>ROUND(E57*F57/1000,2)</f>
        <v>30324.01</v>
      </c>
      <c r="H57" s="42">
        <f>ROUND(E57*$H$68,2)</f>
        <v>12994.47</v>
      </c>
      <c r="I57" s="44">
        <f>K57-F57</f>
        <v>1644.8200000000002</v>
      </c>
      <c r="J57" s="44">
        <f>ROUND(I57*H57/1000,2)</f>
        <v>21373.56</v>
      </c>
      <c r="K57" s="44">
        <v>4328.47</v>
      </c>
      <c r="L57" s="71">
        <f>G57+J57</f>
        <v>51697.57</v>
      </c>
    </row>
    <row r="58" spans="1:257" s="17" customFormat="1" ht="36" customHeight="1" thickBot="1" x14ac:dyDescent="0.25">
      <c r="A58" s="77" t="s">
        <v>141</v>
      </c>
      <c r="B58" s="78" t="s">
        <v>202</v>
      </c>
      <c r="C58" s="79"/>
      <c r="D58" s="79"/>
      <c r="E58" s="79"/>
      <c r="F58" s="79">
        <f>F59</f>
        <v>32.86</v>
      </c>
      <c r="G58" s="79">
        <f>G59</f>
        <v>71.8</v>
      </c>
      <c r="H58" s="79"/>
      <c r="I58" s="79">
        <f>I59</f>
        <v>20.14</v>
      </c>
      <c r="J58" s="79">
        <f>J59</f>
        <v>50.61</v>
      </c>
      <c r="K58" s="79">
        <f>K59</f>
        <v>53</v>
      </c>
      <c r="L58" s="80">
        <f>L59</f>
        <v>122.41</v>
      </c>
    </row>
    <row r="59" spans="1:257" s="17" customFormat="1" ht="29.25" customHeight="1" thickBot="1" x14ac:dyDescent="0.25">
      <c r="A59" s="81" t="s">
        <v>143</v>
      </c>
      <c r="B59" s="82" t="s">
        <v>203</v>
      </c>
      <c r="C59" s="85" t="s">
        <v>106</v>
      </c>
      <c r="D59" s="83" t="s">
        <v>177</v>
      </c>
      <c r="E59" s="84">
        <v>2184.9899999999998</v>
      </c>
      <c r="F59" s="83">
        <f>ROUND(K59*0.62,2)</f>
        <v>32.86</v>
      </c>
      <c r="G59" s="83">
        <f>ROUND(E59*F59/1000,2)</f>
        <v>71.8</v>
      </c>
      <c r="H59" s="85">
        <f>ROUND(E59*$H$68,2)</f>
        <v>2512.7399999999998</v>
      </c>
      <c r="I59" s="83">
        <f>K59-F59</f>
        <v>20.14</v>
      </c>
      <c r="J59" s="83">
        <f>ROUND(I59*H59/1000,2)</f>
        <v>50.61</v>
      </c>
      <c r="K59" s="83">
        <v>53</v>
      </c>
      <c r="L59" s="86">
        <f>G59+J59</f>
        <v>122.41</v>
      </c>
    </row>
    <row r="60" spans="1:257" s="12" customFormat="1" ht="24.75" customHeight="1" thickBot="1" x14ac:dyDescent="0.25">
      <c r="A60" s="77" t="s">
        <v>150</v>
      </c>
      <c r="B60" s="78" t="s">
        <v>151</v>
      </c>
      <c r="C60" s="79"/>
      <c r="D60" s="79"/>
      <c r="E60" s="79"/>
      <c r="F60" s="79">
        <f>F61</f>
        <v>76.819999999999993</v>
      </c>
      <c r="G60" s="79">
        <f>G61</f>
        <v>868.03</v>
      </c>
      <c r="H60" s="79"/>
      <c r="I60" s="79">
        <f>I61</f>
        <v>47.09</v>
      </c>
      <c r="J60" s="79">
        <f>J61</f>
        <v>611.91</v>
      </c>
      <c r="K60" s="79">
        <f>K61</f>
        <v>123.91</v>
      </c>
      <c r="L60" s="80">
        <f>G60+J60</f>
        <v>1479.94</v>
      </c>
    </row>
    <row r="61" spans="1:257" s="17" customFormat="1" ht="47.85" customHeight="1" thickBot="1" x14ac:dyDescent="0.25">
      <c r="A61" s="81"/>
      <c r="B61" s="82" t="s">
        <v>204</v>
      </c>
      <c r="C61" s="83" t="s">
        <v>46</v>
      </c>
      <c r="D61" s="83" t="s">
        <v>26</v>
      </c>
      <c r="E61" s="84">
        <v>11299.54</v>
      </c>
      <c r="F61" s="83">
        <f>ROUND(K61*0.62,2)</f>
        <v>76.819999999999993</v>
      </c>
      <c r="G61" s="83">
        <f>ROUND(E61*F61/1000,2)</f>
        <v>868.03</v>
      </c>
      <c r="H61" s="85">
        <f>ROUND(E61*$H$68,2)</f>
        <v>12994.47</v>
      </c>
      <c r="I61" s="83">
        <f>K61-F61</f>
        <v>47.09</v>
      </c>
      <c r="J61" s="83">
        <f>ROUND(H61*I61/1000,2)</f>
        <v>611.91</v>
      </c>
      <c r="K61" s="83">
        <v>123.91</v>
      </c>
      <c r="L61" s="86">
        <f>G61+J61</f>
        <v>1479.94</v>
      </c>
    </row>
    <row r="62" spans="1:257" s="12" customFormat="1" ht="42.75" customHeight="1" thickBot="1" x14ac:dyDescent="0.25">
      <c r="A62" s="77" t="s">
        <v>154</v>
      </c>
      <c r="B62" s="78" t="s">
        <v>155</v>
      </c>
      <c r="C62" s="79"/>
      <c r="D62" s="79"/>
      <c r="E62" s="79"/>
      <c r="F62" s="79">
        <f>F63</f>
        <v>186</v>
      </c>
      <c r="G62" s="79">
        <f>G63</f>
        <v>2101.71</v>
      </c>
      <c r="H62" s="79"/>
      <c r="I62" s="79">
        <f>I63</f>
        <v>114</v>
      </c>
      <c r="J62" s="79">
        <f>J63</f>
        <v>1481.37</v>
      </c>
      <c r="K62" s="79">
        <f>K63</f>
        <v>300</v>
      </c>
      <c r="L62" s="80">
        <f>L63</f>
        <v>3583.08</v>
      </c>
    </row>
    <row r="63" spans="1:257" s="17" customFormat="1" ht="29.25" customHeight="1" thickBot="1" x14ac:dyDescent="0.25">
      <c r="A63" s="72" t="s">
        <v>156</v>
      </c>
      <c r="B63" s="73" t="s">
        <v>157</v>
      </c>
      <c r="C63" s="74" t="s">
        <v>46</v>
      </c>
      <c r="D63" s="74" t="s">
        <v>26</v>
      </c>
      <c r="E63" s="75">
        <v>11299.54</v>
      </c>
      <c r="F63" s="74">
        <f>ROUND(K63*0.62,2)</f>
        <v>186</v>
      </c>
      <c r="G63" s="74">
        <f>ROUND(E63*F63/1000,2)</f>
        <v>2101.71</v>
      </c>
      <c r="H63" s="30">
        <f>ROUND(E63*$H$68,2)</f>
        <v>12994.47</v>
      </c>
      <c r="I63" s="74">
        <f>K63-F63</f>
        <v>114</v>
      </c>
      <c r="J63" s="74">
        <f>ROUND(H63*I63/1000,2)</f>
        <v>1481.37</v>
      </c>
      <c r="K63" s="74">
        <v>300</v>
      </c>
      <c r="L63" s="76">
        <f>J63+G63</f>
        <v>3583.08</v>
      </c>
    </row>
    <row r="64" spans="1:257" s="17" customFormat="1" ht="18.75" customHeight="1" thickBot="1" x14ac:dyDescent="0.25">
      <c r="A64" s="46"/>
      <c r="B64" s="49" t="s">
        <v>304</v>
      </c>
      <c r="C64" s="47"/>
      <c r="D64" s="47"/>
      <c r="E64" s="47"/>
      <c r="F64" s="47">
        <f>F9+F20+F49+F52+F60+F58+F62</f>
        <v>16894.870000000003</v>
      </c>
      <c r="G64" s="47">
        <f>G9+G20+G49+G52+G60+G58+G62</f>
        <v>177429.33000000002</v>
      </c>
      <c r="H64" s="47"/>
      <c r="I64" s="47">
        <f>I9+I20+I49+I52+I60+I58+I62</f>
        <v>10354.929999999998</v>
      </c>
      <c r="J64" s="47">
        <f>J9+J20+J49+J52+J60+J58+J62</f>
        <v>125059.31</v>
      </c>
      <c r="K64" s="47">
        <f>K9+K20+K49+K52+K60+K58+K62</f>
        <v>27249.8</v>
      </c>
      <c r="L64" s="48">
        <f>L9+L20+L49+L52+L60+L58+L62</f>
        <v>302488.63999999996</v>
      </c>
    </row>
    <row r="65" spans="2:11" ht="15.75" customHeight="1" x14ac:dyDescent="0.25">
      <c r="G65" s="57"/>
      <c r="J65" s="58"/>
      <c r="K65" s="59"/>
    </row>
    <row r="66" spans="2:11" ht="13.5" thickBot="1" x14ac:dyDescent="0.25"/>
    <row r="67" spans="2:11" ht="12.75" hidden="1" customHeight="1" x14ac:dyDescent="0.2">
      <c r="B67" s="60" t="s">
        <v>163</v>
      </c>
      <c r="H67" s="19">
        <v>1.1499999999999999</v>
      </c>
    </row>
    <row r="68" spans="2:11" s="19" customFormat="1" ht="12.75" customHeight="1" thickBot="1" x14ac:dyDescent="0.25">
      <c r="B68" s="217" t="s">
        <v>162</v>
      </c>
      <c r="C68" s="217"/>
      <c r="D68" s="217"/>
      <c r="H68" s="37">
        <v>1.1499999999999999</v>
      </c>
    </row>
    <row r="69" spans="2:11" s="19" customFormat="1" ht="12.75" customHeight="1" x14ac:dyDescent="0.2">
      <c r="C69" s="35"/>
    </row>
  </sheetData>
  <mergeCells count="31">
    <mergeCell ref="I1:L1"/>
    <mergeCell ref="I2:L2"/>
    <mergeCell ref="I3:L3"/>
    <mergeCell ref="A4:L4"/>
    <mergeCell ref="A5:A7"/>
    <mergeCell ref="B5:B7"/>
    <mergeCell ref="C5:C7"/>
    <mergeCell ref="D5:D7"/>
    <mergeCell ref="E5:G5"/>
    <mergeCell ref="H5:J5"/>
    <mergeCell ref="K5:L5"/>
    <mergeCell ref="E6:E7"/>
    <mergeCell ref="F6:F7"/>
    <mergeCell ref="G6:G7"/>
    <mergeCell ref="H6:H7"/>
    <mergeCell ref="I6:I7"/>
    <mergeCell ref="J6:J7"/>
    <mergeCell ref="K6:K7"/>
    <mergeCell ref="L6:L7"/>
    <mergeCell ref="A13:A14"/>
    <mergeCell ref="A17:A18"/>
    <mergeCell ref="A24:A25"/>
    <mergeCell ref="A26:A27"/>
    <mergeCell ref="A33:A34"/>
    <mergeCell ref="A37:A38"/>
    <mergeCell ref="B37:B38"/>
    <mergeCell ref="A39:A40"/>
    <mergeCell ref="A41:A42"/>
    <mergeCell ref="A44:A47"/>
    <mergeCell ref="B44:B47"/>
    <mergeCell ref="B68:D68"/>
  </mergeCells>
  <pageMargins left="0.39370078740157483" right="0.39370078740157483" top="0.98425196850393704" bottom="0" header="0.39370078740157483" footer="0"/>
  <pageSetup paperSize="9" scale="70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1048576"/>
  <sheetViews>
    <sheetView view="pageBreakPreview" zoomScale="60" zoomScaleNormal="100" workbookViewId="0">
      <pane xSplit="2" ySplit="9" topLeftCell="C16" activePane="bottomRight" state="frozen"/>
      <selection pane="topRight" activeCell="C1" sqref="C1"/>
      <selection pane="bottomLeft" activeCell="A25" sqref="A25"/>
      <selection pane="bottomRight" activeCell="P3" sqref="P3:S3"/>
    </sheetView>
  </sheetViews>
  <sheetFormatPr defaultColWidth="9" defaultRowHeight="12.75" outlineLevelCol="1" x14ac:dyDescent="0.2"/>
  <cols>
    <col min="1" max="1" width="8.42578125" style="19" customWidth="1"/>
    <col min="2" max="2" width="46" style="33" customWidth="1"/>
    <col min="3" max="3" width="28.85546875" style="34" customWidth="1"/>
    <col min="4" max="4" width="28.5703125" style="19" customWidth="1"/>
    <col min="5" max="5" width="11.5703125" style="19" customWidth="1"/>
    <col min="6" max="6" width="14.140625" style="19" customWidth="1"/>
    <col min="7" max="7" width="9.7109375" style="19" customWidth="1"/>
    <col min="8" max="8" width="10.28515625" style="19" customWidth="1" outlineLevel="1"/>
    <col min="9" max="9" width="10.7109375" style="19" customWidth="1" outlineLevel="1"/>
    <col min="10" max="10" width="10.140625" style="19" customWidth="1" outlineLevel="1"/>
    <col min="11" max="12" width="11.85546875" style="19" customWidth="1" outlineLevel="1"/>
    <col min="13" max="13" width="10" style="19" customWidth="1" outlineLevel="1"/>
    <col min="14" max="14" width="10.28515625" style="19" customWidth="1" outlineLevel="1"/>
    <col min="15" max="15" width="9.42578125" style="19" customWidth="1" outlineLevel="1"/>
    <col min="16" max="16" width="10.28515625" style="19" customWidth="1" outlineLevel="1"/>
    <col min="17" max="17" width="9.28515625" style="19" customWidth="1"/>
    <col min="18" max="18" width="12.140625" style="19" customWidth="1"/>
    <col min="19" max="19" width="10.28515625" style="19" customWidth="1"/>
    <col min="20" max="257" width="9" style="19"/>
    <col min="258" max="16384" width="9" style="20"/>
  </cols>
  <sheetData>
    <row r="1" spans="1:257" s="3" customFormat="1" ht="15.75" customHeight="1" x14ac:dyDescent="0.3">
      <c r="A1" s="108"/>
      <c r="B1" s="109"/>
      <c r="C1" s="110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232" t="s">
        <v>205</v>
      </c>
      <c r="Q1" s="232"/>
      <c r="R1" s="232"/>
      <c r="S1" s="232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</row>
    <row r="2" spans="1:257" s="3" customFormat="1" ht="33.75" customHeight="1" x14ac:dyDescent="0.3">
      <c r="A2" s="4"/>
      <c r="B2" s="4"/>
      <c r="C2" s="5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214" t="s">
        <v>337</v>
      </c>
      <c r="Q2" s="214"/>
      <c r="R2" s="214"/>
      <c r="S2" s="214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257" s="3" customFormat="1" ht="24.75" customHeight="1" x14ac:dyDescent="0.3">
      <c r="A3" s="4"/>
      <c r="B3" s="4"/>
      <c r="C3" s="5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214" t="s">
        <v>344</v>
      </c>
      <c r="Q3" s="214"/>
      <c r="R3" s="214"/>
      <c r="S3" s="214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257" s="3" customFormat="1" ht="36.6" customHeight="1" thickBot="1" x14ac:dyDescent="0.35">
      <c r="A4" s="215" t="s">
        <v>206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</row>
    <row r="5" spans="1:257" s="6" customFormat="1" ht="18" customHeight="1" x14ac:dyDescent="0.2">
      <c r="A5" s="225"/>
      <c r="B5" s="228" t="s">
        <v>3</v>
      </c>
      <c r="C5" s="228" t="s">
        <v>4</v>
      </c>
      <c r="D5" s="228" t="s">
        <v>5</v>
      </c>
      <c r="E5" s="228" t="s">
        <v>6</v>
      </c>
      <c r="F5" s="228"/>
      <c r="G5" s="228"/>
      <c r="H5" s="228"/>
      <c r="I5" s="228"/>
      <c r="J5" s="228"/>
      <c r="K5" s="228" t="s">
        <v>7</v>
      </c>
      <c r="L5" s="228"/>
      <c r="M5" s="228"/>
      <c r="N5" s="228"/>
      <c r="O5" s="228"/>
      <c r="P5" s="228"/>
      <c r="Q5" s="228" t="s">
        <v>8</v>
      </c>
      <c r="R5" s="228"/>
      <c r="S5" s="229"/>
    </row>
    <row r="6" spans="1:257" s="6" customFormat="1" ht="24.75" customHeight="1" x14ac:dyDescent="0.2">
      <c r="A6" s="226"/>
      <c r="B6" s="212"/>
      <c r="C6" s="212"/>
      <c r="D6" s="212"/>
      <c r="E6" s="212" t="s">
        <v>207</v>
      </c>
      <c r="F6" s="212"/>
      <c r="G6" s="97" t="s">
        <v>208</v>
      </c>
      <c r="H6" s="212" t="s">
        <v>209</v>
      </c>
      <c r="I6" s="212" t="s">
        <v>210</v>
      </c>
      <c r="J6" s="212" t="s">
        <v>306</v>
      </c>
      <c r="K6" s="212" t="s">
        <v>207</v>
      </c>
      <c r="L6" s="212"/>
      <c r="M6" s="97" t="s">
        <v>208</v>
      </c>
      <c r="N6" s="212" t="s">
        <v>209</v>
      </c>
      <c r="O6" s="212" t="s">
        <v>211</v>
      </c>
      <c r="P6" s="212" t="s">
        <v>306</v>
      </c>
      <c r="Q6" s="212" t="s">
        <v>209</v>
      </c>
      <c r="R6" s="212" t="s">
        <v>212</v>
      </c>
      <c r="S6" s="219" t="s">
        <v>317</v>
      </c>
    </row>
    <row r="7" spans="1:257" s="6" customFormat="1" ht="27.75" customHeight="1" x14ac:dyDescent="0.2">
      <c r="A7" s="226"/>
      <c r="B7" s="212"/>
      <c r="C7" s="212"/>
      <c r="D7" s="212"/>
      <c r="E7" s="212" t="s">
        <v>313</v>
      </c>
      <c r="F7" s="212" t="s">
        <v>314</v>
      </c>
      <c r="G7" s="212" t="s">
        <v>315</v>
      </c>
      <c r="H7" s="212"/>
      <c r="I7" s="212"/>
      <c r="J7" s="212"/>
      <c r="K7" s="212" t="s">
        <v>313</v>
      </c>
      <c r="L7" s="212" t="s">
        <v>314</v>
      </c>
      <c r="M7" s="212" t="s">
        <v>316</v>
      </c>
      <c r="N7" s="212"/>
      <c r="O7" s="212"/>
      <c r="P7" s="212"/>
      <c r="Q7" s="212"/>
      <c r="R7" s="212"/>
      <c r="S7" s="219"/>
    </row>
    <row r="8" spans="1:257" s="6" customFormat="1" ht="18" customHeight="1" thickBot="1" x14ac:dyDescent="0.25">
      <c r="A8" s="233"/>
      <c r="B8" s="231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1"/>
      <c r="O8" s="231"/>
      <c r="P8" s="231"/>
      <c r="Q8" s="231"/>
      <c r="R8" s="231"/>
      <c r="S8" s="230"/>
    </row>
    <row r="9" spans="1:257" s="52" customFormat="1" ht="12.75" customHeight="1" thickBot="1" x14ac:dyDescent="0.25">
      <c r="A9" s="111" t="s">
        <v>10</v>
      </c>
      <c r="B9" s="112" t="s">
        <v>11</v>
      </c>
      <c r="C9" s="112" t="s">
        <v>12</v>
      </c>
      <c r="D9" s="112" t="s">
        <v>13</v>
      </c>
      <c r="E9" s="112" t="s">
        <v>14</v>
      </c>
      <c r="F9" s="112" t="s">
        <v>15</v>
      </c>
      <c r="G9" s="112" t="s">
        <v>16</v>
      </c>
      <c r="H9" s="112" t="s">
        <v>17</v>
      </c>
      <c r="I9" s="112" t="s">
        <v>18</v>
      </c>
      <c r="J9" s="112" t="s">
        <v>19</v>
      </c>
      <c r="K9" s="112" t="s">
        <v>20</v>
      </c>
      <c r="L9" s="112" t="s">
        <v>213</v>
      </c>
      <c r="M9" s="112" t="s">
        <v>214</v>
      </c>
      <c r="N9" s="112" t="s">
        <v>215</v>
      </c>
      <c r="O9" s="112" t="s">
        <v>216</v>
      </c>
      <c r="P9" s="112" t="s">
        <v>217</v>
      </c>
      <c r="Q9" s="112" t="s">
        <v>218</v>
      </c>
      <c r="R9" s="112" t="s">
        <v>219</v>
      </c>
      <c r="S9" s="113" t="s">
        <v>235</v>
      </c>
    </row>
    <row r="10" spans="1:257" s="12" customFormat="1" ht="27" customHeight="1" thickBot="1" x14ac:dyDescent="0.25">
      <c r="A10" s="77" t="s">
        <v>21</v>
      </c>
      <c r="B10" s="78" t="s">
        <v>22</v>
      </c>
      <c r="C10" s="79"/>
      <c r="D10" s="79"/>
      <c r="E10" s="79"/>
      <c r="F10" s="79"/>
      <c r="G10" s="79"/>
      <c r="H10" s="79">
        <f>SUM(H11:H14)</f>
        <v>352.96000000000004</v>
      </c>
      <c r="I10" s="79">
        <f>SUM(I11:I14)</f>
        <v>3029.2300000000005</v>
      </c>
      <c r="J10" s="79">
        <f>SUM(J11:J14)</f>
        <v>4291.6500000000005</v>
      </c>
      <c r="K10" s="79"/>
      <c r="L10" s="79"/>
      <c r="M10" s="79"/>
      <c r="N10" s="79">
        <f t="shared" ref="N10:S10" si="0">SUM(N11:N14)</f>
        <v>352.94000000000005</v>
      </c>
      <c r="O10" s="79">
        <f t="shared" si="0"/>
        <v>3029.2200000000003</v>
      </c>
      <c r="P10" s="79">
        <f t="shared" si="0"/>
        <v>4935.1500000000005</v>
      </c>
      <c r="Q10" s="79">
        <f t="shared" si="0"/>
        <v>705.90000000000009</v>
      </c>
      <c r="R10" s="79">
        <f t="shared" si="0"/>
        <v>6058.4500000000007</v>
      </c>
      <c r="S10" s="80">
        <f t="shared" si="0"/>
        <v>9226.7999999999993</v>
      </c>
    </row>
    <row r="11" spans="1:257" s="12" customFormat="1" ht="42.75" customHeight="1" x14ac:dyDescent="0.2">
      <c r="A11" s="114" t="s">
        <v>23</v>
      </c>
      <c r="B11" s="93" t="s">
        <v>220</v>
      </c>
      <c r="C11" s="30" t="s">
        <v>25</v>
      </c>
      <c r="D11" s="30" t="s">
        <v>171</v>
      </c>
      <c r="E11" s="75">
        <v>11299.54</v>
      </c>
      <c r="F11" s="115">
        <v>100.15</v>
      </c>
      <c r="G11" s="74"/>
      <c r="H11" s="74">
        <f t="shared" ref="H11:I14" si="1">ROUND(Q11/12*6,2)</f>
        <v>176.72</v>
      </c>
      <c r="I11" s="74">
        <f t="shared" si="1"/>
        <v>1510.28</v>
      </c>
      <c r="J11" s="74">
        <f>ROUND(H11*E11/1000,2)+ROUND(I11*F11/1000,2)</f>
        <v>2148.1</v>
      </c>
      <c r="K11" s="30">
        <f t="shared" ref="K11:L14" si="2">ROUND(E11*$K$32,2)</f>
        <v>12994.47</v>
      </c>
      <c r="L11" s="30">
        <f t="shared" si="2"/>
        <v>115.17</v>
      </c>
      <c r="M11" s="74"/>
      <c r="N11" s="74">
        <f t="shared" ref="N11:O14" si="3">Q11-H11</f>
        <v>176.71</v>
      </c>
      <c r="O11" s="74">
        <f t="shared" si="3"/>
        <v>1510.2700000000002</v>
      </c>
      <c r="P11" s="74">
        <f>ROUND(N11*K11/1000,2)+ROUND(O11*L11/1000,2)</f>
        <v>2470.19</v>
      </c>
      <c r="Q11" s="30">
        <v>353.43</v>
      </c>
      <c r="R11" s="30">
        <v>3020.55</v>
      </c>
      <c r="S11" s="74">
        <f>J11+P11</f>
        <v>4618.29</v>
      </c>
    </row>
    <row r="12" spans="1:257" s="17" customFormat="1" ht="42.75" customHeight="1" x14ac:dyDescent="0.2">
      <c r="A12" s="210" t="s">
        <v>27</v>
      </c>
      <c r="B12" s="13" t="s">
        <v>221</v>
      </c>
      <c r="C12" s="14" t="s">
        <v>25</v>
      </c>
      <c r="D12" s="14" t="s">
        <v>171</v>
      </c>
      <c r="E12" s="15">
        <v>11299.54</v>
      </c>
      <c r="F12" s="98">
        <v>100.15</v>
      </c>
      <c r="G12" s="16"/>
      <c r="H12" s="16">
        <f t="shared" si="1"/>
        <v>173.99</v>
      </c>
      <c r="I12" s="16">
        <f t="shared" si="1"/>
        <v>1297.4000000000001</v>
      </c>
      <c r="J12" s="16">
        <f>ROUND(H12*E12/1000,2)+ROUND(I12*F12/1000,2)</f>
        <v>2095.94</v>
      </c>
      <c r="K12" s="14">
        <f t="shared" si="2"/>
        <v>12994.47</v>
      </c>
      <c r="L12" s="14">
        <f t="shared" si="2"/>
        <v>115.17</v>
      </c>
      <c r="M12" s="16"/>
      <c r="N12" s="16">
        <f t="shared" si="3"/>
        <v>173.98000000000002</v>
      </c>
      <c r="O12" s="16">
        <f t="shared" si="3"/>
        <v>1297.4000000000001</v>
      </c>
      <c r="P12" s="16">
        <f>ROUND(N12*K12/1000,2)+ROUND(O12*L12/1000,2)</f>
        <v>2410.2000000000003</v>
      </c>
      <c r="Q12" s="14">
        <v>347.97</v>
      </c>
      <c r="R12" s="14">
        <v>2594.8000000000002</v>
      </c>
      <c r="S12" s="16">
        <f>J12+P12</f>
        <v>4506.1400000000003</v>
      </c>
    </row>
    <row r="13" spans="1:257" s="17" customFormat="1" ht="51.75" customHeight="1" x14ac:dyDescent="0.2">
      <c r="A13" s="210"/>
      <c r="B13" s="13" t="s">
        <v>39</v>
      </c>
      <c r="C13" s="14" t="s">
        <v>25</v>
      </c>
      <c r="D13" s="14" t="s">
        <v>171</v>
      </c>
      <c r="E13" s="15">
        <v>11299.54</v>
      </c>
      <c r="F13" s="98">
        <v>100.15</v>
      </c>
      <c r="G13" s="16"/>
      <c r="H13" s="16">
        <f t="shared" si="1"/>
        <v>0</v>
      </c>
      <c r="I13" s="16">
        <f t="shared" si="1"/>
        <v>184.05</v>
      </c>
      <c r="J13" s="16">
        <f>ROUND(H13*E13/1000,2)+ROUND(I13*F13/1000,2)</f>
        <v>18.43</v>
      </c>
      <c r="K13" s="14">
        <f t="shared" si="2"/>
        <v>12994.47</v>
      </c>
      <c r="L13" s="14">
        <f t="shared" si="2"/>
        <v>115.17</v>
      </c>
      <c r="M13" s="16"/>
      <c r="N13" s="16">
        <f t="shared" si="3"/>
        <v>0</v>
      </c>
      <c r="O13" s="16">
        <f t="shared" si="3"/>
        <v>184.05</v>
      </c>
      <c r="P13" s="16">
        <f>ROUND(N13*K13/1000,2)+ROUND(O13*L13/1000,2)</f>
        <v>21.2</v>
      </c>
      <c r="Q13" s="14">
        <v>0</v>
      </c>
      <c r="R13" s="14">
        <v>368.1</v>
      </c>
      <c r="S13" s="16">
        <f>J13+P13</f>
        <v>39.629999999999995</v>
      </c>
    </row>
    <row r="14" spans="1:257" s="17" customFormat="1" ht="42" customHeight="1" thickBot="1" x14ac:dyDescent="0.25">
      <c r="A14" s="116" t="s">
        <v>29</v>
      </c>
      <c r="B14" s="41" t="s">
        <v>222</v>
      </c>
      <c r="C14" s="42" t="s">
        <v>25</v>
      </c>
      <c r="D14" s="42" t="s">
        <v>171</v>
      </c>
      <c r="E14" s="43">
        <v>11299.54</v>
      </c>
      <c r="F14" s="117">
        <v>100.15</v>
      </c>
      <c r="G14" s="44"/>
      <c r="H14" s="44">
        <f t="shared" si="1"/>
        <v>2.25</v>
      </c>
      <c r="I14" s="44">
        <f t="shared" si="1"/>
        <v>37.5</v>
      </c>
      <c r="J14" s="44">
        <f>ROUND(H14*E14/1000,2)+ROUND(I14*F14/1000,2)</f>
        <v>29.18</v>
      </c>
      <c r="K14" s="42">
        <f t="shared" si="2"/>
        <v>12994.47</v>
      </c>
      <c r="L14" s="42">
        <f t="shared" si="2"/>
        <v>115.17</v>
      </c>
      <c r="M14" s="44"/>
      <c r="N14" s="44">
        <f t="shared" si="3"/>
        <v>2.25</v>
      </c>
      <c r="O14" s="44">
        <f t="shared" si="3"/>
        <v>37.5</v>
      </c>
      <c r="P14" s="44">
        <f>ROUND(N14*K14/1000,2)+ROUND(O14*L14/1000,2)</f>
        <v>33.56</v>
      </c>
      <c r="Q14" s="42">
        <v>4.5</v>
      </c>
      <c r="R14" s="42">
        <v>75</v>
      </c>
      <c r="S14" s="44">
        <f>J14+P14</f>
        <v>62.74</v>
      </c>
    </row>
    <row r="15" spans="1:257" s="12" customFormat="1" ht="40.5" customHeight="1" thickBot="1" x14ac:dyDescent="0.25">
      <c r="A15" s="77" t="s">
        <v>176</v>
      </c>
      <c r="B15" s="78" t="s">
        <v>50</v>
      </c>
      <c r="C15" s="79"/>
      <c r="D15" s="79"/>
      <c r="E15" s="79"/>
      <c r="F15" s="79"/>
      <c r="G15" s="79"/>
      <c r="H15" s="79">
        <f>SUM(H16:H21)</f>
        <v>610.1</v>
      </c>
      <c r="I15" s="79">
        <f>SUM(I16:I21)</f>
        <v>7487.09</v>
      </c>
      <c r="J15" s="79">
        <f>SUM(J16:J21)</f>
        <v>7299.1000000000013</v>
      </c>
      <c r="K15" s="79"/>
      <c r="L15" s="79"/>
      <c r="M15" s="79"/>
      <c r="N15" s="79">
        <f t="shared" ref="N15:S15" si="4">SUM(N16:N21)</f>
        <v>610.09</v>
      </c>
      <c r="O15" s="79">
        <f t="shared" si="4"/>
        <v>7487.08</v>
      </c>
      <c r="P15" s="79">
        <f t="shared" si="4"/>
        <v>8393.91</v>
      </c>
      <c r="Q15" s="79">
        <f t="shared" si="4"/>
        <v>1220.1899999999998</v>
      </c>
      <c r="R15" s="79">
        <f t="shared" si="4"/>
        <v>14974.17</v>
      </c>
      <c r="S15" s="80">
        <f t="shared" si="4"/>
        <v>15693.009999999998</v>
      </c>
    </row>
    <row r="16" spans="1:257" s="17" customFormat="1" ht="51.75" customHeight="1" x14ac:dyDescent="0.2">
      <c r="A16" s="114" t="s">
        <v>51</v>
      </c>
      <c r="B16" s="118" t="s">
        <v>223</v>
      </c>
      <c r="C16" s="30" t="s">
        <v>46</v>
      </c>
      <c r="D16" s="30" t="s">
        <v>26</v>
      </c>
      <c r="E16" s="75">
        <v>11299.54</v>
      </c>
      <c r="F16" s="115">
        <v>100.15</v>
      </c>
      <c r="G16" s="74"/>
      <c r="H16" s="74">
        <f t="shared" ref="H16:I21" si="5">ROUND(Q16/12*6,2)</f>
        <v>26.5</v>
      </c>
      <c r="I16" s="74">
        <f t="shared" si="5"/>
        <v>326</v>
      </c>
      <c r="J16" s="74">
        <f t="shared" ref="J16:J21" si="6">ROUND(H16*E16/1000,2)+ROUND(I16*F16/1000,2)</f>
        <v>332.09</v>
      </c>
      <c r="K16" s="30">
        <f t="shared" ref="K16:L21" si="7">ROUND(E16*$K$32,2)</f>
        <v>12994.47</v>
      </c>
      <c r="L16" s="30">
        <f t="shared" si="7"/>
        <v>115.17</v>
      </c>
      <c r="M16" s="74"/>
      <c r="N16" s="74">
        <f t="shared" ref="N16:O21" si="8">Q16-H16</f>
        <v>26.5</v>
      </c>
      <c r="O16" s="74">
        <f t="shared" si="8"/>
        <v>326</v>
      </c>
      <c r="P16" s="74">
        <f t="shared" ref="P16:P21" si="9">ROUND(N16*K16/1000,2)+ROUND(O16*L16/1000,2)</f>
        <v>381.90000000000003</v>
      </c>
      <c r="Q16" s="30">
        <v>53</v>
      </c>
      <c r="R16" s="30">
        <v>652</v>
      </c>
      <c r="S16" s="74">
        <f t="shared" ref="S16:S21" si="10">J16+P16</f>
        <v>713.99</v>
      </c>
    </row>
    <row r="17" spans="1:257" s="17" customFormat="1" ht="29.1" customHeight="1" x14ac:dyDescent="0.2">
      <c r="A17" s="18" t="s">
        <v>54</v>
      </c>
      <c r="B17" s="22" t="s">
        <v>57</v>
      </c>
      <c r="C17" s="14" t="s">
        <v>58</v>
      </c>
      <c r="D17" s="14" t="s">
        <v>26</v>
      </c>
      <c r="E17" s="15">
        <v>12302.58</v>
      </c>
      <c r="F17" s="98">
        <v>18.940000000000001</v>
      </c>
      <c r="G17" s="16"/>
      <c r="H17" s="16">
        <f t="shared" si="5"/>
        <v>165</v>
      </c>
      <c r="I17" s="16">
        <f t="shared" si="5"/>
        <v>1810</v>
      </c>
      <c r="J17" s="16">
        <f t="shared" si="6"/>
        <v>2064.21</v>
      </c>
      <c r="K17" s="14">
        <f t="shared" si="7"/>
        <v>14147.97</v>
      </c>
      <c r="L17" s="14">
        <f t="shared" si="7"/>
        <v>21.78</v>
      </c>
      <c r="M17" s="16"/>
      <c r="N17" s="16">
        <f t="shared" si="8"/>
        <v>165</v>
      </c>
      <c r="O17" s="16">
        <f t="shared" si="8"/>
        <v>1810</v>
      </c>
      <c r="P17" s="16">
        <f t="shared" si="9"/>
        <v>2373.84</v>
      </c>
      <c r="Q17" s="14">
        <v>330</v>
      </c>
      <c r="R17" s="14">
        <v>3620</v>
      </c>
      <c r="S17" s="16">
        <f t="shared" si="10"/>
        <v>4438.05</v>
      </c>
    </row>
    <row r="18" spans="1:257" s="17" customFormat="1" ht="35.1" customHeight="1" x14ac:dyDescent="0.2">
      <c r="A18" s="18" t="s">
        <v>56</v>
      </c>
      <c r="B18" s="22" t="s">
        <v>224</v>
      </c>
      <c r="C18" s="14" t="s">
        <v>46</v>
      </c>
      <c r="D18" s="14" t="s">
        <v>26</v>
      </c>
      <c r="E18" s="99">
        <v>3800</v>
      </c>
      <c r="F18" s="98">
        <v>54.81</v>
      </c>
      <c r="G18" s="16"/>
      <c r="H18" s="16">
        <f t="shared" si="5"/>
        <v>77.94</v>
      </c>
      <c r="I18" s="16">
        <f t="shared" si="5"/>
        <v>592.58000000000004</v>
      </c>
      <c r="J18" s="16">
        <f t="shared" si="6"/>
        <v>328.65000000000003</v>
      </c>
      <c r="K18" s="14">
        <f t="shared" si="7"/>
        <v>4370</v>
      </c>
      <c r="L18" s="14">
        <f t="shared" si="7"/>
        <v>63.03</v>
      </c>
      <c r="M18" s="16"/>
      <c r="N18" s="16">
        <f t="shared" si="8"/>
        <v>77.930000000000007</v>
      </c>
      <c r="O18" s="16">
        <f t="shared" si="8"/>
        <v>592.58000000000004</v>
      </c>
      <c r="P18" s="16">
        <f t="shared" si="9"/>
        <v>377.90000000000003</v>
      </c>
      <c r="Q18" s="14">
        <v>155.87</v>
      </c>
      <c r="R18" s="14">
        <v>1185.1600000000001</v>
      </c>
      <c r="S18" s="16">
        <f t="shared" si="10"/>
        <v>706.55000000000007</v>
      </c>
    </row>
    <row r="19" spans="1:257" s="17" customFormat="1" ht="53.25" customHeight="1" x14ac:dyDescent="0.2">
      <c r="A19" s="18" t="s">
        <v>59</v>
      </c>
      <c r="B19" s="13" t="s">
        <v>67</v>
      </c>
      <c r="C19" s="14" t="s">
        <v>58</v>
      </c>
      <c r="D19" s="14" t="s">
        <v>26</v>
      </c>
      <c r="E19" s="15">
        <v>12302.58</v>
      </c>
      <c r="F19" s="98">
        <v>18.940000000000001</v>
      </c>
      <c r="G19" s="16"/>
      <c r="H19" s="16">
        <f t="shared" si="5"/>
        <v>315</v>
      </c>
      <c r="I19" s="16">
        <f t="shared" si="5"/>
        <v>4300</v>
      </c>
      <c r="J19" s="16">
        <f t="shared" si="6"/>
        <v>3956.75</v>
      </c>
      <c r="K19" s="14">
        <f t="shared" si="7"/>
        <v>14147.97</v>
      </c>
      <c r="L19" s="14">
        <f t="shared" si="7"/>
        <v>21.78</v>
      </c>
      <c r="M19" s="16"/>
      <c r="N19" s="16">
        <f t="shared" si="8"/>
        <v>315</v>
      </c>
      <c r="O19" s="16">
        <f t="shared" si="8"/>
        <v>4300</v>
      </c>
      <c r="P19" s="16">
        <f t="shared" si="9"/>
        <v>4550.2599999999993</v>
      </c>
      <c r="Q19" s="14">
        <v>630</v>
      </c>
      <c r="R19" s="14">
        <v>8600</v>
      </c>
      <c r="S19" s="16">
        <f t="shared" si="10"/>
        <v>8507.0099999999984</v>
      </c>
    </row>
    <row r="20" spans="1:257" s="17" customFormat="1" ht="36.6" customHeight="1" x14ac:dyDescent="0.2">
      <c r="A20" s="18" t="s">
        <v>61</v>
      </c>
      <c r="B20" s="13" t="s">
        <v>72</v>
      </c>
      <c r="C20" s="14" t="s">
        <v>73</v>
      </c>
      <c r="D20" s="14" t="s">
        <v>65</v>
      </c>
      <c r="E20" s="15">
        <v>18750.38</v>
      </c>
      <c r="F20" s="98">
        <v>297.2</v>
      </c>
      <c r="G20" s="16"/>
      <c r="H20" s="16">
        <f t="shared" si="5"/>
        <v>24.66</v>
      </c>
      <c r="I20" s="16">
        <f t="shared" si="5"/>
        <v>448.51</v>
      </c>
      <c r="J20" s="16">
        <f t="shared" si="6"/>
        <v>595.68000000000006</v>
      </c>
      <c r="K20" s="14">
        <f t="shared" si="7"/>
        <v>21562.94</v>
      </c>
      <c r="L20" s="14">
        <f t="shared" si="7"/>
        <v>341.78</v>
      </c>
      <c r="M20" s="16"/>
      <c r="N20" s="16">
        <f t="shared" si="8"/>
        <v>24.66</v>
      </c>
      <c r="O20" s="16">
        <f t="shared" si="8"/>
        <v>448.5</v>
      </c>
      <c r="P20" s="16">
        <f t="shared" si="9"/>
        <v>685.03</v>
      </c>
      <c r="Q20" s="14">
        <v>49.32</v>
      </c>
      <c r="R20" s="14">
        <v>897.01</v>
      </c>
      <c r="S20" s="16">
        <f t="shared" si="10"/>
        <v>1280.71</v>
      </c>
    </row>
    <row r="21" spans="1:257" s="17" customFormat="1" ht="42.75" customHeight="1" thickBot="1" x14ac:dyDescent="0.25">
      <c r="A21" s="116" t="s">
        <v>66</v>
      </c>
      <c r="B21" s="41" t="s">
        <v>99</v>
      </c>
      <c r="C21" s="42" t="s">
        <v>100</v>
      </c>
      <c r="D21" s="42" t="s">
        <v>65</v>
      </c>
      <c r="E21" s="43">
        <v>18750.38</v>
      </c>
      <c r="F21" s="117">
        <v>297.2</v>
      </c>
      <c r="G21" s="44"/>
      <c r="H21" s="44">
        <f t="shared" si="5"/>
        <v>1</v>
      </c>
      <c r="I21" s="44">
        <f t="shared" si="5"/>
        <v>10</v>
      </c>
      <c r="J21" s="44">
        <f t="shared" si="6"/>
        <v>21.72</v>
      </c>
      <c r="K21" s="42">
        <f t="shared" si="7"/>
        <v>21562.94</v>
      </c>
      <c r="L21" s="42">
        <f t="shared" si="7"/>
        <v>341.78</v>
      </c>
      <c r="M21" s="44"/>
      <c r="N21" s="44">
        <f t="shared" si="8"/>
        <v>1</v>
      </c>
      <c r="O21" s="44">
        <f t="shared" si="8"/>
        <v>10</v>
      </c>
      <c r="P21" s="44">
        <f t="shared" si="9"/>
        <v>24.979999999999997</v>
      </c>
      <c r="Q21" s="42">
        <v>2</v>
      </c>
      <c r="R21" s="42">
        <v>20</v>
      </c>
      <c r="S21" s="44">
        <f t="shared" si="10"/>
        <v>46.699999999999996</v>
      </c>
    </row>
    <row r="22" spans="1:257" s="12" customFormat="1" ht="25.35" customHeight="1" thickBot="1" x14ac:dyDescent="0.25">
      <c r="A22" s="77" t="s">
        <v>112</v>
      </c>
      <c r="B22" s="78" t="s">
        <v>113</v>
      </c>
      <c r="C22" s="79"/>
      <c r="D22" s="79"/>
      <c r="E22" s="79"/>
      <c r="F22" s="79"/>
      <c r="G22" s="79"/>
      <c r="H22" s="79">
        <f>H23</f>
        <v>68.33</v>
      </c>
      <c r="I22" s="79">
        <f>I23</f>
        <v>641.32000000000005</v>
      </c>
      <c r="J22" s="79">
        <f>J23</f>
        <v>836.33</v>
      </c>
      <c r="K22" s="79"/>
      <c r="L22" s="79"/>
      <c r="M22" s="79"/>
      <c r="N22" s="79">
        <f t="shared" ref="N22:S22" si="11">N23</f>
        <v>68.320000000000007</v>
      </c>
      <c r="O22" s="79">
        <f t="shared" si="11"/>
        <v>641.32000000000005</v>
      </c>
      <c r="P22" s="79">
        <f t="shared" si="11"/>
        <v>961.64</v>
      </c>
      <c r="Q22" s="79">
        <f t="shared" si="11"/>
        <v>136.65</v>
      </c>
      <c r="R22" s="79">
        <f t="shared" si="11"/>
        <v>1282.6400000000001</v>
      </c>
      <c r="S22" s="80">
        <f t="shared" si="11"/>
        <v>1797.97</v>
      </c>
    </row>
    <row r="23" spans="1:257" s="17" customFormat="1" ht="25.35" customHeight="1" thickBot="1" x14ac:dyDescent="0.25">
      <c r="A23" s="83" t="s">
        <v>225</v>
      </c>
      <c r="B23" s="82" t="s">
        <v>117</v>
      </c>
      <c r="C23" s="83" t="s">
        <v>46</v>
      </c>
      <c r="D23" s="83" t="s">
        <v>26</v>
      </c>
      <c r="E23" s="84">
        <v>11299.54</v>
      </c>
      <c r="F23" s="119">
        <v>100.15</v>
      </c>
      <c r="G23" s="83"/>
      <c r="H23" s="83">
        <f>ROUND(Q23/12*6,2)</f>
        <v>68.33</v>
      </c>
      <c r="I23" s="83">
        <f>ROUND(R23/12*6,2)</f>
        <v>641.32000000000005</v>
      </c>
      <c r="J23" s="83">
        <f>ROUND(H23*E23/1000,2)+ROUND(I23*F23/1000,2)</f>
        <v>836.33</v>
      </c>
      <c r="K23" s="85">
        <f>ROUND(E23*$K$32,2)</f>
        <v>12994.47</v>
      </c>
      <c r="L23" s="85">
        <f>ROUND(F23*$K$32,2)</f>
        <v>115.17</v>
      </c>
      <c r="M23" s="83"/>
      <c r="N23" s="83">
        <f>Q23-H23</f>
        <v>68.320000000000007</v>
      </c>
      <c r="O23" s="83">
        <f>R23-I23</f>
        <v>641.32000000000005</v>
      </c>
      <c r="P23" s="83">
        <f>ROUND(N23*K23/1000,2)+ROUND(O23*L23/1000,2)</f>
        <v>961.64</v>
      </c>
      <c r="Q23" s="83">
        <v>136.65</v>
      </c>
      <c r="R23" s="83">
        <v>1282.6400000000001</v>
      </c>
      <c r="S23" s="83">
        <f>J23+P23</f>
        <v>1797.97</v>
      </c>
    </row>
    <row r="24" spans="1:257" s="12" customFormat="1" ht="26.25" customHeight="1" thickBot="1" x14ac:dyDescent="0.25">
      <c r="A24" s="77" t="s">
        <v>118</v>
      </c>
      <c r="B24" s="78" t="s">
        <v>226</v>
      </c>
      <c r="C24" s="79"/>
      <c r="D24" s="79"/>
      <c r="E24" s="79"/>
      <c r="F24" s="79"/>
      <c r="G24" s="79"/>
      <c r="H24" s="79">
        <f>SUM(H25:H28)</f>
        <v>293.90000000000003</v>
      </c>
      <c r="I24" s="79">
        <f>SUM(I25:I28)</f>
        <v>41389.050000000003</v>
      </c>
      <c r="J24" s="79">
        <f>SUM(J25:J28)</f>
        <v>4921.29</v>
      </c>
      <c r="K24" s="79"/>
      <c r="L24" s="79"/>
      <c r="M24" s="79"/>
      <c r="N24" s="79">
        <f t="shared" ref="N24:S24" si="12">SUM(N25:N28)</f>
        <v>293.89000000000004</v>
      </c>
      <c r="O24" s="79">
        <f t="shared" si="12"/>
        <v>41389.040000000001</v>
      </c>
      <c r="P24" s="79">
        <f t="shared" si="12"/>
        <v>5659.4299999999994</v>
      </c>
      <c r="Q24" s="79">
        <f t="shared" si="12"/>
        <v>587.79000000000008</v>
      </c>
      <c r="R24" s="79">
        <f t="shared" si="12"/>
        <v>82778.09</v>
      </c>
      <c r="S24" s="80">
        <f t="shared" si="12"/>
        <v>10580.720000000001</v>
      </c>
    </row>
    <row r="25" spans="1:257" s="17" customFormat="1" ht="45" customHeight="1" x14ac:dyDescent="0.2">
      <c r="A25" s="120" t="s">
        <v>120</v>
      </c>
      <c r="B25" s="93" t="s">
        <v>123</v>
      </c>
      <c r="C25" s="30" t="s">
        <v>25</v>
      </c>
      <c r="D25" s="30" t="s">
        <v>26</v>
      </c>
      <c r="E25" s="75">
        <v>11299.54</v>
      </c>
      <c r="F25" s="115">
        <v>100.15</v>
      </c>
      <c r="G25" s="74"/>
      <c r="H25" s="74">
        <f t="shared" ref="H25:I28" si="13">ROUND(Q25/12*6,2)</f>
        <v>133.59</v>
      </c>
      <c r="I25" s="74">
        <f t="shared" si="13"/>
        <v>1051.99</v>
      </c>
      <c r="J25" s="74">
        <f>ROUND(H25*E25/1000,2)+ROUND(I25*F25/1000,2)</f>
        <v>1614.87</v>
      </c>
      <c r="K25" s="30">
        <f t="shared" ref="K25:L27" si="14">ROUND(E25*$K$32,2)</f>
        <v>12994.47</v>
      </c>
      <c r="L25" s="30">
        <f t="shared" si="14"/>
        <v>115.17</v>
      </c>
      <c r="M25" s="74"/>
      <c r="N25" s="74">
        <f t="shared" ref="N25:O28" si="15">Q25-H25</f>
        <v>133.59</v>
      </c>
      <c r="O25" s="74">
        <f t="shared" si="15"/>
        <v>1051.9799999999998</v>
      </c>
      <c r="P25" s="74">
        <f>ROUND(N25*K25/1000,2)+ROUND(O25*L25/1000,2)</f>
        <v>1857.0900000000001</v>
      </c>
      <c r="Q25" s="30">
        <v>267.18</v>
      </c>
      <c r="R25" s="30">
        <v>2103.9699999999998</v>
      </c>
      <c r="S25" s="74">
        <f>J25+P25</f>
        <v>3471.96</v>
      </c>
    </row>
    <row r="26" spans="1:257" ht="39.75" customHeight="1" x14ac:dyDescent="0.2">
      <c r="A26" s="31" t="s">
        <v>122</v>
      </c>
      <c r="B26" s="13" t="s">
        <v>199</v>
      </c>
      <c r="C26" s="14" t="s">
        <v>34</v>
      </c>
      <c r="D26" s="14" t="s">
        <v>26</v>
      </c>
      <c r="E26" s="15">
        <v>12302.58</v>
      </c>
      <c r="F26" s="98">
        <v>18.940000000000001</v>
      </c>
      <c r="G26" s="16"/>
      <c r="H26" s="16">
        <f t="shared" si="13"/>
        <v>160</v>
      </c>
      <c r="I26" s="16">
        <f t="shared" si="13"/>
        <v>1750</v>
      </c>
      <c r="J26" s="16">
        <f>ROUND(H26*E26/1000,2)+ROUND(I26*F26/1000,2)</f>
        <v>2001.5600000000002</v>
      </c>
      <c r="K26" s="14">
        <f t="shared" si="14"/>
        <v>14147.97</v>
      </c>
      <c r="L26" s="14">
        <f t="shared" si="14"/>
        <v>21.78</v>
      </c>
      <c r="M26" s="16"/>
      <c r="N26" s="16">
        <f t="shared" si="15"/>
        <v>160</v>
      </c>
      <c r="O26" s="16">
        <f t="shared" si="15"/>
        <v>1750</v>
      </c>
      <c r="P26" s="16">
        <f>ROUND(N26*K26/1000,2)+ROUND(O26*L26/1000,2)</f>
        <v>2301.7999999999997</v>
      </c>
      <c r="Q26" s="14">
        <v>320</v>
      </c>
      <c r="R26" s="14">
        <v>3500</v>
      </c>
      <c r="S26" s="16">
        <f>J26+P26</f>
        <v>4303.3599999999997</v>
      </c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17"/>
      <c r="DW26" s="17"/>
      <c r="DX26" s="17"/>
      <c r="DY26" s="17"/>
      <c r="DZ26" s="17"/>
      <c r="EA26" s="17"/>
      <c r="EB26" s="17"/>
      <c r="EC26" s="17"/>
      <c r="ED26" s="17"/>
      <c r="EE26" s="17"/>
      <c r="EF26" s="17"/>
      <c r="EG26" s="17"/>
      <c r="EH26" s="17"/>
      <c r="EI26" s="17"/>
      <c r="EJ26" s="17"/>
      <c r="EK26" s="17"/>
      <c r="EL26" s="17"/>
      <c r="EM26" s="17"/>
      <c r="EN26" s="17"/>
      <c r="EO26" s="17"/>
      <c r="EP26" s="17"/>
      <c r="EQ26" s="17"/>
      <c r="ER26" s="17"/>
      <c r="ES26" s="17"/>
      <c r="ET26" s="17"/>
      <c r="EU26" s="17"/>
      <c r="EV26" s="17"/>
      <c r="EW26" s="17"/>
      <c r="EX26" s="17"/>
      <c r="EY26" s="17"/>
      <c r="EZ26" s="17"/>
      <c r="FA26" s="17"/>
      <c r="FB26" s="17"/>
      <c r="FC26" s="17"/>
      <c r="FD26" s="17"/>
      <c r="FE26" s="17"/>
      <c r="FF26" s="17"/>
      <c r="FG26" s="17"/>
      <c r="FH26" s="17"/>
      <c r="FI26" s="17"/>
      <c r="FJ26" s="17"/>
      <c r="FK26" s="17"/>
      <c r="FL26" s="17"/>
      <c r="FM26" s="17"/>
      <c r="FN26" s="17"/>
      <c r="FO26" s="17"/>
      <c r="FP26" s="17"/>
      <c r="FQ26" s="17"/>
      <c r="FR26" s="17"/>
      <c r="FS26" s="17"/>
      <c r="FT26" s="17"/>
      <c r="FU26" s="17"/>
      <c r="FV26" s="17"/>
      <c r="FW26" s="17"/>
      <c r="FX26" s="17"/>
      <c r="FY26" s="17"/>
      <c r="FZ26" s="17"/>
      <c r="GA26" s="17"/>
      <c r="GB26" s="17"/>
      <c r="GC26" s="17"/>
      <c r="GD26" s="17"/>
      <c r="GE26" s="17"/>
      <c r="GF26" s="17"/>
      <c r="GG26" s="17"/>
      <c r="GH26" s="17"/>
      <c r="GI26" s="17"/>
      <c r="GJ26" s="17"/>
      <c r="GK26" s="17"/>
      <c r="GL26" s="17"/>
      <c r="GM26" s="17"/>
      <c r="GN26" s="17"/>
      <c r="GO26" s="17"/>
      <c r="GP26" s="17"/>
      <c r="GQ26" s="17"/>
      <c r="GR26" s="17"/>
      <c r="GS26" s="17"/>
      <c r="GT26" s="17"/>
      <c r="GU26" s="17"/>
      <c r="GV26" s="17"/>
      <c r="GW26" s="17"/>
      <c r="GX26" s="17"/>
      <c r="GY26" s="17"/>
      <c r="GZ26" s="17"/>
      <c r="HA26" s="17"/>
      <c r="HB26" s="17"/>
      <c r="HC26" s="17"/>
      <c r="HD26" s="17"/>
      <c r="HE26" s="17"/>
      <c r="HF26" s="17"/>
      <c r="HG26" s="17"/>
      <c r="HH26" s="17"/>
      <c r="HI26" s="17"/>
      <c r="HJ26" s="17"/>
      <c r="HK26" s="17"/>
      <c r="HL26" s="17"/>
      <c r="HM26" s="17"/>
      <c r="HN26" s="17"/>
      <c r="HO26" s="17"/>
      <c r="HP26" s="17"/>
      <c r="HQ26" s="17"/>
      <c r="HR26" s="17"/>
      <c r="HS26" s="17"/>
      <c r="HT26" s="17"/>
      <c r="HU26" s="17"/>
      <c r="HV26" s="17"/>
      <c r="HW26" s="17"/>
      <c r="HX26" s="17"/>
      <c r="HY26" s="17"/>
      <c r="HZ26" s="17"/>
      <c r="IA26" s="17"/>
      <c r="IB26" s="17"/>
      <c r="IC26" s="17"/>
      <c r="ID26" s="17"/>
      <c r="IE26" s="17"/>
      <c r="IF26" s="17"/>
      <c r="IG26" s="17"/>
      <c r="IH26" s="17"/>
      <c r="II26" s="17"/>
      <c r="IJ26" s="17"/>
      <c r="IK26" s="17"/>
      <c r="IL26" s="17"/>
      <c r="IM26" s="17"/>
      <c r="IN26" s="17"/>
      <c r="IO26" s="17"/>
      <c r="IP26" s="17"/>
      <c r="IQ26" s="17"/>
      <c r="IR26" s="17"/>
      <c r="IS26" s="17"/>
      <c r="IT26" s="17"/>
      <c r="IU26" s="17"/>
      <c r="IV26" s="17"/>
      <c r="IW26" s="17"/>
    </row>
    <row r="27" spans="1:257" s="12" customFormat="1" ht="43.5" customHeight="1" x14ac:dyDescent="0.2">
      <c r="A27" s="25" t="s">
        <v>124</v>
      </c>
      <c r="B27" s="13" t="s">
        <v>129</v>
      </c>
      <c r="C27" s="14" t="s">
        <v>25</v>
      </c>
      <c r="D27" s="14" t="s">
        <v>26</v>
      </c>
      <c r="E27" s="15">
        <v>11299.54</v>
      </c>
      <c r="F27" s="98">
        <v>100.15</v>
      </c>
      <c r="G27" s="16"/>
      <c r="H27" s="16">
        <f t="shared" si="13"/>
        <v>0.31</v>
      </c>
      <c r="I27" s="16">
        <f t="shared" si="13"/>
        <v>3.06</v>
      </c>
      <c r="J27" s="16">
        <f>ROUND(H27*E27/1000,2)+ROUND(I27*F27/1000,2)</f>
        <v>3.81</v>
      </c>
      <c r="K27" s="14">
        <f t="shared" si="14"/>
        <v>12994.47</v>
      </c>
      <c r="L27" s="14">
        <f t="shared" si="14"/>
        <v>115.17</v>
      </c>
      <c r="M27" s="16"/>
      <c r="N27" s="16">
        <f t="shared" si="15"/>
        <v>0.3</v>
      </c>
      <c r="O27" s="16">
        <f t="shared" si="15"/>
        <v>3.06</v>
      </c>
      <c r="P27" s="16">
        <f>ROUND(N27*K27/1000,2)+ROUND(O27*L27/1000,2)</f>
        <v>4.25</v>
      </c>
      <c r="Q27" s="14">
        <v>0.61</v>
      </c>
      <c r="R27" s="14">
        <v>6.12</v>
      </c>
      <c r="S27" s="16">
        <f>J27+P27</f>
        <v>8.06</v>
      </c>
    </row>
    <row r="28" spans="1:257" s="12" customFormat="1" ht="39" customHeight="1" thickBot="1" x14ac:dyDescent="0.25">
      <c r="A28" s="40" t="s">
        <v>126</v>
      </c>
      <c r="B28" s="41" t="s">
        <v>227</v>
      </c>
      <c r="C28" s="44" t="s">
        <v>134</v>
      </c>
      <c r="D28" s="44" t="s">
        <v>228</v>
      </c>
      <c r="E28" s="44"/>
      <c r="F28" s="117">
        <v>33.72</v>
      </c>
      <c r="G28" s="44"/>
      <c r="H28" s="44">
        <f t="shared" si="13"/>
        <v>0</v>
      </c>
      <c r="I28" s="44">
        <f t="shared" si="13"/>
        <v>38584</v>
      </c>
      <c r="J28" s="44">
        <f>ROUND(H28*E28/1000,2)+ROUND(I28*F28/1000,2)</f>
        <v>1301.05</v>
      </c>
      <c r="K28" s="42"/>
      <c r="L28" s="42">
        <f>ROUND(F28*$K$32,2)</f>
        <v>38.78</v>
      </c>
      <c r="M28" s="44"/>
      <c r="N28" s="44">
        <f t="shared" si="15"/>
        <v>0</v>
      </c>
      <c r="O28" s="44">
        <f t="shared" si="15"/>
        <v>38584</v>
      </c>
      <c r="P28" s="44">
        <f>ROUND(N28*K28/1000,2)+ROUND(O28*L28/1000,2)</f>
        <v>1496.29</v>
      </c>
      <c r="Q28" s="42">
        <v>0</v>
      </c>
      <c r="R28" s="42">
        <v>77168</v>
      </c>
      <c r="S28" s="44">
        <f>J28+P28</f>
        <v>2797.34</v>
      </c>
    </row>
    <row r="29" spans="1:257" ht="16.5" customHeight="1" thickBot="1" x14ac:dyDescent="0.25">
      <c r="A29" s="46"/>
      <c r="B29" s="49" t="s">
        <v>304</v>
      </c>
      <c r="C29" s="47"/>
      <c r="D29" s="47"/>
      <c r="E29" s="47"/>
      <c r="F29" s="47"/>
      <c r="G29" s="47"/>
      <c r="H29" s="47">
        <f>H15+H22+H24+H10</f>
        <v>1325.2900000000002</v>
      </c>
      <c r="I29" s="47">
        <f>I15+I22+I24+I10</f>
        <v>52546.69000000001</v>
      </c>
      <c r="J29" s="47">
        <f>J15+J22+J24+J10</f>
        <v>17348.370000000003</v>
      </c>
      <c r="K29" s="47"/>
      <c r="L29" s="47"/>
      <c r="M29" s="47"/>
      <c r="N29" s="47">
        <f t="shared" ref="N29:S29" si="16">N15+N22+N24+N10</f>
        <v>1325.2400000000002</v>
      </c>
      <c r="O29" s="47">
        <f t="shared" si="16"/>
        <v>52546.66</v>
      </c>
      <c r="P29" s="47">
        <f t="shared" si="16"/>
        <v>19950.13</v>
      </c>
      <c r="Q29" s="47">
        <f t="shared" si="16"/>
        <v>2650.53</v>
      </c>
      <c r="R29" s="47">
        <f t="shared" si="16"/>
        <v>105093.34999999999</v>
      </c>
      <c r="S29" s="48">
        <f t="shared" si="16"/>
        <v>37298.5</v>
      </c>
    </row>
    <row r="30" spans="1:257" ht="15.75" customHeight="1" x14ac:dyDescent="0.2">
      <c r="D30" s="100"/>
      <c r="E30" s="100"/>
      <c r="F30" s="100"/>
      <c r="G30" s="100"/>
      <c r="H30" s="100"/>
      <c r="I30" s="100"/>
      <c r="J30" s="101"/>
      <c r="K30" s="101"/>
      <c r="L30" s="101"/>
      <c r="M30" s="102"/>
      <c r="N30" s="102"/>
      <c r="O30" s="101"/>
      <c r="P30" s="100"/>
      <c r="Q30" s="100"/>
      <c r="R30" s="100"/>
      <c r="S30" s="100"/>
    </row>
    <row r="31" spans="1:257" ht="20.100000000000001" customHeight="1" x14ac:dyDescent="0.2">
      <c r="J31" s="17"/>
      <c r="K31" s="17"/>
      <c r="L31" s="17"/>
      <c r="M31" s="17"/>
      <c r="N31" s="17"/>
      <c r="O31" s="17"/>
    </row>
    <row r="32" spans="1:257" ht="12.75" customHeight="1" x14ac:dyDescent="0.2">
      <c r="B32" s="217" t="s">
        <v>162</v>
      </c>
      <c r="C32" s="217"/>
      <c r="D32" s="217"/>
      <c r="J32" s="17"/>
      <c r="K32" s="103">
        <v>1.1499999999999999</v>
      </c>
      <c r="N32" s="17"/>
      <c r="O32" s="17"/>
    </row>
    <row r="33" spans="2:15" s="19" customFormat="1" ht="12.75" customHeight="1" x14ac:dyDescent="0.2">
      <c r="C33" s="35"/>
      <c r="N33" s="17"/>
      <c r="O33" s="17"/>
    </row>
    <row r="34" spans="2:15" s="19" customFormat="1" ht="12.75" customHeight="1" x14ac:dyDescent="0.2">
      <c r="B34" s="33"/>
      <c r="C34" s="34"/>
      <c r="J34" s="17"/>
      <c r="K34" s="17"/>
      <c r="L34" s="17"/>
      <c r="M34" s="17"/>
      <c r="N34" s="17"/>
      <c r="O34" s="17"/>
    </row>
    <row r="35" spans="2:15" ht="12.75" customHeight="1" x14ac:dyDescent="0.2">
      <c r="H35" s="19" t="s">
        <v>229</v>
      </c>
      <c r="J35" s="17"/>
      <c r="K35" s="17"/>
      <c r="L35" s="17"/>
      <c r="M35" s="17"/>
      <c r="N35" s="17"/>
      <c r="O35" s="17"/>
    </row>
    <row r="1048575" ht="14.45" customHeight="1" x14ac:dyDescent="0.2"/>
    <row r="1048576" ht="14.45" customHeight="1" x14ac:dyDescent="0.2"/>
  </sheetData>
  <mergeCells count="30">
    <mergeCell ref="P1:S1"/>
    <mergeCell ref="P2:S2"/>
    <mergeCell ref="P3:S3"/>
    <mergeCell ref="A4:S4"/>
    <mergeCell ref="A5:A8"/>
    <mergeCell ref="B5:B8"/>
    <mergeCell ref="C5:C8"/>
    <mergeCell ref="D5:D8"/>
    <mergeCell ref="E5:J5"/>
    <mergeCell ref="K5:P5"/>
    <mergeCell ref="Q5:S5"/>
    <mergeCell ref="E6:F6"/>
    <mergeCell ref="H6:H8"/>
    <mergeCell ref="I6:I8"/>
    <mergeCell ref="J6:J8"/>
    <mergeCell ref="K6:L6"/>
    <mergeCell ref="A12:A13"/>
    <mergeCell ref="B32:D32"/>
    <mergeCell ref="S6:S8"/>
    <mergeCell ref="E7:E8"/>
    <mergeCell ref="F7:F8"/>
    <mergeCell ref="G7:G8"/>
    <mergeCell ref="K7:K8"/>
    <mergeCell ref="L7:L8"/>
    <mergeCell ref="M7:M8"/>
    <mergeCell ref="N6:N8"/>
    <mergeCell ref="O6:O8"/>
    <mergeCell ref="P6:P8"/>
    <mergeCell ref="Q6:Q8"/>
    <mergeCell ref="R6:R8"/>
  </mergeCells>
  <pageMargins left="0.39370078740157483" right="0.39370078740157483" top="0.78740157480314965" bottom="0" header="0.39370078740157483" footer="0"/>
  <pageSetup paperSize="9" scale="51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1048576"/>
  <sheetViews>
    <sheetView view="pageBreakPreview" zoomScale="60" zoomScaleNormal="100" workbookViewId="0">
      <pane ySplit="9" topLeftCell="A22" activePane="bottomLeft" state="frozen"/>
      <selection pane="bottomLeft" activeCell="R3" sqref="R3:U3"/>
    </sheetView>
  </sheetViews>
  <sheetFormatPr defaultColWidth="9" defaultRowHeight="12.75" x14ac:dyDescent="0.2"/>
  <cols>
    <col min="1" max="1" width="6" style="19" customWidth="1"/>
    <col min="2" max="2" width="52" style="33" customWidth="1"/>
    <col min="3" max="3" width="24.7109375" style="34" customWidth="1"/>
    <col min="4" max="4" width="27.140625" style="19" customWidth="1"/>
    <col min="5" max="5" width="14" style="19" customWidth="1"/>
    <col min="6" max="6" width="13.140625" style="19" customWidth="1"/>
    <col min="7" max="7" width="14.85546875" style="19" customWidth="1"/>
    <col min="8" max="8" width="13.7109375" style="19" customWidth="1"/>
    <col min="9" max="9" width="12.7109375" style="19" customWidth="1"/>
    <col min="10" max="10" width="12.5703125" style="19" customWidth="1"/>
    <col min="11" max="11" width="14.28515625" style="19" customWidth="1"/>
    <col min="12" max="12" width="15.5703125" style="19" customWidth="1"/>
    <col min="13" max="13" width="12.7109375" style="19" customWidth="1"/>
    <col min="14" max="14" width="14.140625" style="19" customWidth="1"/>
    <col min="15" max="16" width="12.85546875" style="19" customWidth="1"/>
    <col min="17" max="17" width="14.85546875" style="19" customWidth="1"/>
    <col min="18" max="18" width="18.28515625" style="19" customWidth="1"/>
    <col min="19" max="21" width="9.28515625" style="19" customWidth="1"/>
    <col min="22" max="257" width="9" style="19"/>
    <col min="258" max="16384" width="9" style="20"/>
  </cols>
  <sheetData>
    <row r="1" spans="1:257" s="105" customFormat="1" ht="18.75" customHeight="1" x14ac:dyDescent="0.25">
      <c r="A1" s="104"/>
      <c r="B1" s="106"/>
      <c r="C1" s="107"/>
      <c r="D1" s="106"/>
      <c r="E1" s="123"/>
      <c r="F1" s="123"/>
      <c r="G1" s="123"/>
      <c r="H1" s="123"/>
      <c r="I1" s="104"/>
      <c r="J1" s="104"/>
      <c r="K1" s="104"/>
      <c r="L1" s="104"/>
      <c r="M1" s="104"/>
      <c r="N1" s="104"/>
      <c r="O1" s="104"/>
      <c r="P1" s="104"/>
      <c r="Q1" s="104"/>
      <c r="R1" s="235" t="s">
        <v>230</v>
      </c>
      <c r="S1" s="235"/>
      <c r="T1" s="235"/>
      <c r="U1" s="235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  <c r="AT1" s="104"/>
      <c r="AU1" s="104"/>
      <c r="AV1" s="104"/>
      <c r="AW1" s="104"/>
      <c r="AX1" s="104"/>
      <c r="AY1" s="104"/>
      <c r="AZ1" s="104"/>
      <c r="BA1" s="104"/>
      <c r="BB1" s="104"/>
      <c r="BC1" s="104"/>
      <c r="BD1" s="104"/>
      <c r="BE1" s="104"/>
      <c r="BF1" s="104"/>
      <c r="BG1" s="104"/>
      <c r="BH1" s="104"/>
      <c r="BI1" s="104"/>
      <c r="BJ1" s="104"/>
      <c r="BK1" s="104"/>
      <c r="BL1" s="104"/>
      <c r="BM1" s="104"/>
      <c r="BN1" s="104"/>
      <c r="BO1" s="104"/>
      <c r="BP1" s="104"/>
      <c r="BQ1" s="104"/>
      <c r="BR1" s="104"/>
      <c r="BS1" s="104"/>
      <c r="BT1" s="104"/>
      <c r="BU1" s="104"/>
      <c r="BV1" s="104"/>
      <c r="BW1" s="104"/>
      <c r="BX1" s="104"/>
      <c r="BY1" s="104"/>
      <c r="BZ1" s="104"/>
      <c r="CA1" s="104"/>
      <c r="CB1" s="104"/>
      <c r="CC1" s="104"/>
      <c r="CD1" s="104"/>
      <c r="CE1" s="104"/>
      <c r="CF1" s="104"/>
      <c r="CG1" s="104"/>
      <c r="CH1" s="104"/>
      <c r="CI1" s="104"/>
      <c r="CJ1" s="104"/>
      <c r="CK1" s="104"/>
      <c r="CL1" s="104"/>
      <c r="CM1" s="104"/>
      <c r="CN1" s="104"/>
      <c r="CO1" s="104"/>
      <c r="CP1" s="104"/>
      <c r="CQ1" s="104"/>
      <c r="CR1" s="104"/>
      <c r="CS1" s="104"/>
      <c r="CT1" s="104"/>
      <c r="CU1" s="104"/>
      <c r="CV1" s="104"/>
      <c r="CW1" s="104"/>
      <c r="CX1" s="104"/>
      <c r="CY1" s="104"/>
      <c r="CZ1" s="104"/>
      <c r="DA1" s="104"/>
      <c r="DB1" s="104"/>
      <c r="DC1" s="104"/>
      <c r="DD1" s="104"/>
      <c r="DE1" s="104"/>
      <c r="DF1" s="104"/>
      <c r="DG1" s="104"/>
      <c r="DH1" s="104"/>
      <c r="DI1" s="104"/>
      <c r="DJ1" s="104"/>
      <c r="DK1" s="104"/>
      <c r="DL1" s="104"/>
      <c r="DM1" s="104"/>
      <c r="DN1" s="104"/>
      <c r="DO1" s="104"/>
      <c r="DP1" s="104"/>
      <c r="DQ1" s="104"/>
      <c r="DR1" s="104"/>
      <c r="DS1" s="104"/>
      <c r="DT1" s="104"/>
      <c r="DU1" s="104"/>
      <c r="DV1" s="104"/>
      <c r="DW1" s="104"/>
      <c r="DX1" s="104"/>
      <c r="DY1" s="104"/>
      <c r="DZ1" s="104"/>
      <c r="EA1" s="104"/>
      <c r="EB1" s="104"/>
      <c r="EC1" s="104"/>
      <c r="ED1" s="104"/>
      <c r="EE1" s="104"/>
      <c r="EF1" s="104"/>
      <c r="EG1" s="104"/>
      <c r="EH1" s="104"/>
      <c r="EI1" s="104"/>
      <c r="EJ1" s="104"/>
      <c r="EK1" s="104"/>
      <c r="EL1" s="104"/>
      <c r="EM1" s="104"/>
      <c r="EN1" s="104"/>
      <c r="EO1" s="104"/>
      <c r="EP1" s="104"/>
      <c r="EQ1" s="104"/>
      <c r="ER1" s="104"/>
      <c r="ES1" s="104"/>
      <c r="ET1" s="104"/>
      <c r="EU1" s="104"/>
      <c r="EV1" s="104"/>
      <c r="EW1" s="104"/>
      <c r="EX1" s="104"/>
      <c r="EY1" s="104"/>
      <c r="EZ1" s="104"/>
      <c r="FA1" s="104"/>
      <c r="FB1" s="104"/>
      <c r="FC1" s="104"/>
      <c r="FD1" s="104"/>
      <c r="FE1" s="104"/>
      <c r="FF1" s="104"/>
      <c r="FG1" s="104"/>
      <c r="FH1" s="104"/>
      <c r="FI1" s="104"/>
      <c r="FJ1" s="104"/>
      <c r="FK1" s="104"/>
      <c r="FL1" s="104"/>
      <c r="FM1" s="104"/>
      <c r="FN1" s="104"/>
      <c r="FO1" s="104"/>
      <c r="FP1" s="104"/>
      <c r="FQ1" s="104"/>
      <c r="FR1" s="104"/>
      <c r="FS1" s="104"/>
      <c r="FT1" s="104"/>
      <c r="FU1" s="104"/>
      <c r="FV1" s="104"/>
      <c r="FW1" s="104"/>
      <c r="FX1" s="104"/>
      <c r="FY1" s="104"/>
      <c r="FZ1" s="104"/>
      <c r="GA1" s="104"/>
      <c r="GB1" s="104"/>
      <c r="GC1" s="104"/>
      <c r="GD1" s="104"/>
      <c r="GE1" s="104"/>
      <c r="GF1" s="104"/>
      <c r="GG1" s="104"/>
      <c r="GH1" s="104"/>
      <c r="GI1" s="104"/>
      <c r="GJ1" s="104"/>
      <c r="GK1" s="104"/>
      <c r="GL1" s="104"/>
      <c r="GM1" s="104"/>
      <c r="GN1" s="104"/>
      <c r="GO1" s="104"/>
      <c r="GP1" s="104"/>
      <c r="GQ1" s="104"/>
      <c r="GR1" s="104"/>
      <c r="GS1" s="104"/>
      <c r="GT1" s="104"/>
      <c r="GU1" s="104"/>
      <c r="GV1" s="104"/>
      <c r="GW1" s="104"/>
      <c r="GX1" s="104"/>
      <c r="GY1" s="104"/>
      <c r="GZ1" s="104"/>
      <c r="HA1" s="104"/>
      <c r="HB1" s="104"/>
      <c r="HC1" s="104"/>
      <c r="HD1" s="104"/>
      <c r="HE1" s="104"/>
      <c r="HF1" s="104"/>
      <c r="HG1" s="104"/>
      <c r="HH1" s="104"/>
      <c r="HI1" s="104"/>
      <c r="HJ1" s="104"/>
      <c r="HK1" s="104"/>
      <c r="HL1" s="104"/>
      <c r="HM1" s="104"/>
      <c r="HN1" s="104"/>
      <c r="HO1" s="104"/>
      <c r="HP1" s="104"/>
      <c r="HQ1" s="104"/>
      <c r="HR1" s="104"/>
      <c r="HS1" s="104"/>
      <c r="HT1" s="104"/>
      <c r="HU1" s="104"/>
      <c r="HV1" s="104"/>
      <c r="HW1" s="104"/>
      <c r="HX1" s="104"/>
      <c r="HY1" s="104"/>
      <c r="HZ1" s="104"/>
      <c r="IA1" s="104"/>
      <c r="IB1" s="104"/>
      <c r="IC1" s="104"/>
      <c r="ID1" s="104"/>
      <c r="IE1" s="104"/>
      <c r="IF1" s="104"/>
      <c r="IG1" s="104"/>
      <c r="IH1" s="104"/>
      <c r="II1" s="104"/>
      <c r="IJ1" s="104"/>
      <c r="IK1" s="104"/>
      <c r="IL1" s="104"/>
      <c r="IM1" s="104"/>
      <c r="IN1" s="104"/>
      <c r="IO1" s="104"/>
      <c r="IP1" s="104"/>
      <c r="IQ1" s="104"/>
      <c r="IR1" s="104"/>
      <c r="IS1" s="104"/>
      <c r="IT1" s="104"/>
      <c r="IU1" s="104"/>
      <c r="IV1" s="104"/>
      <c r="IW1" s="104"/>
    </row>
    <row r="2" spans="1:257" s="105" customFormat="1" ht="33" customHeight="1" x14ac:dyDescent="0.25">
      <c r="A2" s="104"/>
      <c r="B2" s="106"/>
      <c r="C2" s="107"/>
      <c r="D2" s="106"/>
      <c r="E2" s="123"/>
      <c r="F2" s="123"/>
      <c r="G2" s="123"/>
      <c r="H2" s="123"/>
      <c r="I2" s="104"/>
      <c r="J2" s="104"/>
      <c r="K2" s="104"/>
      <c r="L2" s="104"/>
      <c r="M2" s="104"/>
      <c r="N2" s="104"/>
      <c r="O2" s="104"/>
      <c r="P2" s="104"/>
      <c r="Q2" s="104"/>
      <c r="R2" s="236" t="s">
        <v>338</v>
      </c>
      <c r="S2" s="236"/>
      <c r="T2" s="236"/>
      <c r="U2" s="236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  <c r="AX2" s="104"/>
      <c r="AY2" s="104"/>
      <c r="AZ2" s="104"/>
      <c r="BA2" s="104"/>
      <c r="BB2" s="104"/>
      <c r="BC2" s="104"/>
      <c r="BD2" s="104"/>
      <c r="BE2" s="104"/>
      <c r="BF2" s="104"/>
      <c r="BG2" s="104"/>
      <c r="BH2" s="104"/>
      <c r="BI2" s="104"/>
      <c r="BJ2" s="104"/>
      <c r="BK2" s="104"/>
      <c r="BL2" s="104"/>
      <c r="BM2" s="104"/>
      <c r="BN2" s="104"/>
      <c r="BO2" s="104"/>
      <c r="BP2" s="104"/>
      <c r="BQ2" s="104"/>
      <c r="BR2" s="104"/>
      <c r="BS2" s="104"/>
      <c r="BT2" s="104"/>
      <c r="BU2" s="104"/>
      <c r="BV2" s="104"/>
      <c r="BW2" s="104"/>
      <c r="BX2" s="104"/>
      <c r="BY2" s="104"/>
      <c r="BZ2" s="104"/>
      <c r="CA2" s="104"/>
      <c r="CB2" s="104"/>
      <c r="CC2" s="104"/>
      <c r="CD2" s="104"/>
      <c r="CE2" s="104"/>
      <c r="CF2" s="104"/>
      <c r="CG2" s="104"/>
      <c r="CH2" s="104"/>
      <c r="CI2" s="104"/>
      <c r="CJ2" s="104"/>
      <c r="CK2" s="104"/>
      <c r="CL2" s="104"/>
      <c r="CM2" s="104"/>
      <c r="CN2" s="104"/>
      <c r="CO2" s="104"/>
      <c r="CP2" s="104"/>
      <c r="CQ2" s="104"/>
      <c r="CR2" s="104"/>
      <c r="CS2" s="104"/>
      <c r="CT2" s="104"/>
      <c r="CU2" s="104"/>
      <c r="CV2" s="104"/>
      <c r="CW2" s="104"/>
      <c r="CX2" s="104"/>
      <c r="CY2" s="104"/>
      <c r="CZ2" s="104"/>
      <c r="DA2" s="104"/>
      <c r="DB2" s="104"/>
      <c r="DC2" s="104"/>
      <c r="DD2" s="104"/>
      <c r="DE2" s="104"/>
      <c r="DF2" s="104"/>
      <c r="DG2" s="104"/>
      <c r="DH2" s="104"/>
      <c r="DI2" s="104"/>
      <c r="DJ2" s="104"/>
      <c r="DK2" s="104"/>
      <c r="DL2" s="104"/>
      <c r="DM2" s="104"/>
      <c r="DN2" s="104"/>
      <c r="DO2" s="104"/>
      <c r="DP2" s="104"/>
      <c r="DQ2" s="104"/>
      <c r="DR2" s="104"/>
      <c r="DS2" s="104"/>
      <c r="DT2" s="104"/>
      <c r="DU2" s="104"/>
      <c r="DV2" s="104"/>
      <c r="DW2" s="104"/>
      <c r="DX2" s="104"/>
      <c r="DY2" s="104"/>
      <c r="DZ2" s="104"/>
      <c r="EA2" s="104"/>
      <c r="EB2" s="104"/>
      <c r="EC2" s="104"/>
      <c r="ED2" s="104"/>
      <c r="EE2" s="104"/>
      <c r="EF2" s="104"/>
      <c r="EG2" s="104"/>
      <c r="EH2" s="104"/>
      <c r="EI2" s="104"/>
      <c r="EJ2" s="104"/>
      <c r="EK2" s="104"/>
      <c r="EL2" s="104"/>
      <c r="EM2" s="104"/>
      <c r="EN2" s="104"/>
      <c r="EO2" s="104"/>
      <c r="EP2" s="104"/>
      <c r="EQ2" s="104"/>
      <c r="ER2" s="104"/>
      <c r="ES2" s="104"/>
      <c r="ET2" s="104"/>
      <c r="EU2" s="104"/>
      <c r="EV2" s="104"/>
      <c r="EW2" s="104"/>
      <c r="EX2" s="104"/>
      <c r="EY2" s="104"/>
      <c r="EZ2" s="104"/>
      <c r="FA2" s="104"/>
      <c r="FB2" s="104"/>
      <c r="FC2" s="104"/>
      <c r="FD2" s="104"/>
      <c r="FE2" s="104"/>
      <c r="FF2" s="104"/>
      <c r="FG2" s="104"/>
      <c r="FH2" s="104"/>
      <c r="FI2" s="104"/>
      <c r="FJ2" s="104"/>
      <c r="FK2" s="104"/>
      <c r="FL2" s="104"/>
      <c r="FM2" s="104"/>
      <c r="FN2" s="104"/>
      <c r="FO2" s="104"/>
      <c r="FP2" s="104"/>
      <c r="FQ2" s="104"/>
      <c r="FR2" s="104"/>
      <c r="FS2" s="104"/>
      <c r="FT2" s="104"/>
      <c r="FU2" s="104"/>
      <c r="FV2" s="104"/>
      <c r="FW2" s="104"/>
      <c r="FX2" s="104"/>
      <c r="FY2" s="104"/>
      <c r="FZ2" s="104"/>
      <c r="GA2" s="104"/>
      <c r="GB2" s="104"/>
      <c r="GC2" s="104"/>
      <c r="GD2" s="104"/>
      <c r="GE2" s="104"/>
      <c r="GF2" s="104"/>
      <c r="GG2" s="104"/>
      <c r="GH2" s="104"/>
      <c r="GI2" s="104"/>
      <c r="GJ2" s="104"/>
      <c r="GK2" s="104"/>
      <c r="GL2" s="104"/>
      <c r="GM2" s="104"/>
      <c r="GN2" s="104"/>
      <c r="GO2" s="104"/>
      <c r="GP2" s="104"/>
      <c r="GQ2" s="104"/>
      <c r="GR2" s="104"/>
      <c r="GS2" s="104"/>
      <c r="GT2" s="104"/>
      <c r="GU2" s="104"/>
      <c r="GV2" s="104"/>
      <c r="GW2" s="104"/>
      <c r="GX2" s="104"/>
      <c r="GY2" s="104"/>
      <c r="GZ2" s="104"/>
      <c r="HA2" s="104"/>
      <c r="HB2" s="104"/>
      <c r="HC2" s="104"/>
      <c r="HD2" s="104"/>
      <c r="HE2" s="104"/>
      <c r="HF2" s="104"/>
      <c r="HG2" s="104"/>
      <c r="HH2" s="104"/>
      <c r="HI2" s="104"/>
      <c r="HJ2" s="104"/>
      <c r="HK2" s="104"/>
      <c r="HL2" s="104"/>
      <c r="HM2" s="104"/>
      <c r="HN2" s="104"/>
      <c r="HO2" s="104"/>
      <c r="HP2" s="104"/>
      <c r="HQ2" s="104"/>
      <c r="HR2" s="104"/>
      <c r="HS2" s="104"/>
      <c r="HT2" s="104"/>
      <c r="HU2" s="104"/>
      <c r="HV2" s="104"/>
      <c r="HW2" s="104"/>
      <c r="HX2" s="104"/>
      <c r="HY2" s="104"/>
      <c r="HZ2" s="104"/>
      <c r="IA2" s="104"/>
      <c r="IB2" s="104"/>
      <c r="IC2" s="104"/>
      <c r="ID2" s="104"/>
      <c r="IE2" s="104"/>
      <c r="IF2" s="104"/>
      <c r="IG2" s="104"/>
      <c r="IH2" s="104"/>
      <c r="II2" s="104"/>
      <c r="IJ2" s="104"/>
      <c r="IK2" s="104"/>
      <c r="IL2" s="104"/>
      <c r="IM2" s="104"/>
      <c r="IN2" s="104"/>
      <c r="IO2" s="104"/>
      <c r="IP2" s="104"/>
      <c r="IQ2" s="104"/>
      <c r="IR2" s="104"/>
      <c r="IS2" s="104"/>
      <c r="IT2" s="104"/>
      <c r="IU2" s="104"/>
      <c r="IV2" s="104"/>
      <c r="IW2" s="104"/>
    </row>
    <row r="3" spans="1:257" s="105" customFormat="1" ht="16.5" customHeight="1" x14ac:dyDescent="0.25">
      <c r="A3" s="104"/>
      <c r="B3" s="106"/>
      <c r="C3" s="107"/>
      <c r="D3" s="106"/>
      <c r="E3" s="123"/>
      <c r="F3" s="123"/>
      <c r="G3" s="123"/>
      <c r="H3" s="123"/>
      <c r="I3" s="104"/>
      <c r="J3" s="104"/>
      <c r="K3" s="104"/>
      <c r="L3" s="104"/>
      <c r="M3" s="104"/>
      <c r="N3" s="104"/>
      <c r="O3" s="104"/>
      <c r="P3" s="104"/>
      <c r="Q3" s="104"/>
      <c r="R3" s="236" t="s">
        <v>344</v>
      </c>
      <c r="S3" s="236"/>
      <c r="T3" s="236"/>
      <c r="U3" s="236"/>
      <c r="V3" s="104"/>
      <c r="W3" s="104"/>
      <c r="X3" s="104"/>
      <c r="Y3" s="104"/>
      <c r="Z3" s="104"/>
      <c r="AA3" s="104"/>
      <c r="AB3" s="104"/>
      <c r="AC3" s="104"/>
      <c r="AD3" s="104"/>
      <c r="AE3" s="104"/>
      <c r="AF3" s="104"/>
      <c r="AG3" s="104"/>
      <c r="AH3" s="104"/>
      <c r="AI3" s="104"/>
      <c r="AJ3" s="104"/>
      <c r="AK3" s="104"/>
      <c r="AL3" s="104"/>
      <c r="AM3" s="104"/>
      <c r="AN3" s="104"/>
      <c r="AO3" s="104"/>
      <c r="AP3" s="104"/>
      <c r="AQ3" s="104"/>
      <c r="AR3" s="104"/>
      <c r="AS3" s="104"/>
      <c r="AT3" s="104"/>
      <c r="AU3" s="104"/>
      <c r="AV3" s="104"/>
      <c r="AW3" s="104"/>
      <c r="AX3" s="104"/>
      <c r="AY3" s="104"/>
      <c r="AZ3" s="104"/>
      <c r="BA3" s="104"/>
      <c r="BB3" s="104"/>
      <c r="BC3" s="104"/>
      <c r="BD3" s="104"/>
      <c r="BE3" s="104"/>
      <c r="BF3" s="104"/>
      <c r="BG3" s="104"/>
      <c r="BH3" s="104"/>
      <c r="BI3" s="104"/>
      <c r="BJ3" s="104"/>
      <c r="BK3" s="104"/>
      <c r="BL3" s="104"/>
      <c r="BM3" s="104"/>
      <c r="BN3" s="104"/>
      <c r="BO3" s="104"/>
      <c r="BP3" s="104"/>
      <c r="BQ3" s="104"/>
      <c r="BR3" s="104"/>
      <c r="BS3" s="104"/>
      <c r="BT3" s="104"/>
      <c r="BU3" s="104"/>
      <c r="BV3" s="104"/>
      <c r="BW3" s="104"/>
      <c r="BX3" s="104"/>
      <c r="BY3" s="104"/>
      <c r="BZ3" s="104"/>
      <c r="CA3" s="104"/>
      <c r="CB3" s="104"/>
      <c r="CC3" s="104"/>
      <c r="CD3" s="104"/>
      <c r="CE3" s="104"/>
      <c r="CF3" s="104"/>
      <c r="CG3" s="104"/>
      <c r="CH3" s="104"/>
      <c r="CI3" s="104"/>
      <c r="CJ3" s="104"/>
      <c r="CK3" s="104"/>
      <c r="CL3" s="104"/>
      <c r="CM3" s="104"/>
      <c r="CN3" s="104"/>
      <c r="CO3" s="104"/>
      <c r="CP3" s="104"/>
      <c r="CQ3" s="104"/>
      <c r="CR3" s="104"/>
      <c r="CS3" s="104"/>
      <c r="CT3" s="104"/>
      <c r="CU3" s="104"/>
      <c r="CV3" s="104"/>
      <c r="CW3" s="104"/>
      <c r="CX3" s="104"/>
      <c r="CY3" s="104"/>
      <c r="CZ3" s="104"/>
      <c r="DA3" s="104"/>
      <c r="DB3" s="104"/>
      <c r="DC3" s="104"/>
      <c r="DD3" s="104"/>
      <c r="DE3" s="104"/>
      <c r="DF3" s="104"/>
      <c r="DG3" s="104"/>
      <c r="DH3" s="104"/>
      <c r="DI3" s="104"/>
      <c r="DJ3" s="104"/>
      <c r="DK3" s="104"/>
      <c r="DL3" s="104"/>
      <c r="DM3" s="104"/>
      <c r="DN3" s="104"/>
      <c r="DO3" s="104"/>
      <c r="DP3" s="104"/>
      <c r="DQ3" s="104"/>
      <c r="DR3" s="104"/>
      <c r="DS3" s="104"/>
      <c r="DT3" s="104"/>
      <c r="DU3" s="104"/>
      <c r="DV3" s="104"/>
      <c r="DW3" s="104"/>
      <c r="DX3" s="104"/>
      <c r="DY3" s="104"/>
      <c r="DZ3" s="104"/>
      <c r="EA3" s="104"/>
      <c r="EB3" s="104"/>
      <c r="EC3" s="104"/>
      <c r="ED3" s="104"/>
      <c r="EE3" s="104"/>
      <c r="EF3" s="104"/>
      <c r="EG3" s="104"/>
      <c r="EH3" s="104"/>
      <c r="EI3" s="104"/>
      <c r="EJ3" s="104"/>
      <c r="EK3" s="104"/>
      <c r="EL3" s="104"/>
      <c r="EM3" s="104"/>
      <c r="EN3" s="104"/>
      <c r="EO3" s="104"/>
      <c r="EP3" s="104"/>
      <c r="EQ3" s="104"/>
      <c r="ER3" s="104"/>
      <c r="ES3" s="104"/>
      <c r="ET3" s="104"/>
      <c r="EU3" s="104"/>
      <c r="EV3" s="104"/>
      <c r="EW3" s="104"/>
      <c r="EX3" s="104"/>
      <c r="EY3" s="104"/>
      <c r="EZ3" s="104"/>
      <c r="FA3" s="104"/>
      <c r="FB3" s="104"/>
      <c r="FC3" s="104"/>
      <c r="FD3" s="104"/>
      <c r="FE3" s="104"/>
      <c r="FF3" s="104"/>
      <c r="FG3" s="104"/>
      <c r="FH3" s="104"/>
      <c r="FI3" s="104"/>
      <c r="FJ3" s="104"/>
      <c r="FK3" s="104"/>
      <c r="FL3" s="104"/>
      <c r="FM3" s="104"/>
      <c r="FN3" s="104"/>
      <c r="FO3" s="104"/>
      <c r="FP3" s="104"/>
      <c r="FQ3" s="104"/>
      <c r="FR3" s="104"/>
      <c r="FS3" s="104"/>
      <c r="FT3" s="104"/>
      <c r="FU3" s="104"/>
      <c r="FV3" s="104"/>
      <c r="FW3" s="104"/>
      <c r="FX3" s="104"/>
      <c r="FY3" s="104"/>
      <c r="FZ3" s="104"/>
      <c r="GA3" s="104"/>
      <c r="GB3" s="104"/>
      <c r="GC3" s="104"/>
      <c r="GD3" s="104"/>
      <c r="GE3" s="104"/>
      <c r="GF3" s="104"/>
      <c r="GG3" s="104"/>
      <c r="GH3" s="104"/>
      <c r="GI3" s="104"/>
      <c r="GJ3" s="104"/>
      <c r="GK3" s="104"/>
      <c r="GL3" s="104"/>
      <c r="GM3" s="104"/>
      <c r="GN3" s="104"/>
      <c r="GO3" s="104"/>
      <c r="GP3" s="104"/>
      <c r="GQ3" s="104"/>
      <c r="GR3" s="104"/>
      <c r="GS3" s="104"/>
      <c r="GT3" s="104"/>
      <c r="GU3" s="104"/>
      <c r="GV3" s="104"/>
      <c r="GW3" s="104"/>
      <c r="GX3" s="104"/>
      <c r="GY3" s="104"/>
      <c r="GZ3" s="104"/>
      <c r="HA3" s="104"/>
      <c r="HB3" s="104"/>
      <c r="HC3" s="104"/>
      <c r="HD3" s="104"/>
      <c r="HE3" s="104"/>
      <c r="HF3" s="104"/>
      <c r="HG3" s="104"/>
      <c r="HH3" s="104"/>
      <c r="HI3" s="104"/>
      <c r="HJ3" s="104"/>
      <c r="HK3" s="104"/>
      <c r="HL3" s="104"/>
      <c r="HM3" s="104"/>
      <c r="HN3" s="104"/>
      <c r="HO3" s="104"/>
      <c r="HP3" s="104"/>
      <c r="HQ3" s="104"/>
      <c r="HR3" s="104"/>
      <c r="HS3" s="104"/>
      <c r="HT3" s="104"/>
      <c r="HU3" s="104"/>
      <c r="HV3" s="104"/>
      <c r="HW3" s="104"/>
      <c r="HX3" s="104"/>
      <c r="HY3" s="104"/>
      <c r="HZ3" s="104"/>
      <c r="IA3" s="104"/>
      <c r="IB3" s="104"/>
      <c r="IC3" s="104"/>
      <c r="ID3" s="104"/>
      <c r="IE3" s="104"/>
      <c r="IF3" s="104"/>
      <c r="IG3" s="104"/>
      <c r="IH3" s="104"/>
      <c r="II3" s="104"/>
      <c r="IJ3" s="104"/>
      <c r="IK3" s="104"/>
      <c r="IL3" s="104"/>
      <c r="IM3" s="104"/>
      <c r="IN3" s="104"/>
      <c r="IO3" s="104"/>
      <c r="IP3" s="104"/>
      <c r="IQ3" s="104"/>
      <c r="IR3" s="104"/>
      <c r="IS3" s="104"/>
      <c r="IT3" s="104"/>
      <c r="IU3" s="104"/>
      <c r="IV3" s="104"/>
      <c r="IW3" s="104"/>
    </row>
    <row r="4" spans="1:257" s="105" customFormat="1" ht="20.25" customHeight="1" x14ac:dyDescent="0.25">
      <c r="A4" s="104"/>
      <c r="B4" s="237" t="s">
        <v>318</v>
      </c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4"/>
      <c r="BE4" s="104"/>
      <c r="BF4" s="104"/>
      <c r="BG4" s="104"/>
      <c r="BH4" s="104"/>
      <c r="BI4" s="104"/>
      <c r="BJ4" s="104"/>
      <c r="BK4" s="104"/>
      <c r="BL4" s="104"/>
      <c r="BM4" s="104"/>
      <c r="BN4" s="104"/>
      <c r="BO4" s="104"/>
      <c r="BP4" s="104"/>
      <c r="BQ4" s="104"/>
      <c r="BR4" s="104"/>
      <c r="BS4" s="104"/>
      <c r="BT4" s="104"/>
      <c r="BU4" s="104"/>
      <c r="BV4" s="104"/>
      <c r="BW4" s="104"/>
      <c r="BX4" s="104"/>
      <c r="BY4" s="104"/>
      <c r="BZ4" s="104"/>
      <c r="CA4" s="104"/>
      <c r="CB4" s="104"/>
      <c r="CC4" s="104"/>
      <c r="CD4" s="104"/>
      <c r="CE4" s="104"/>
      <c r="CF4" s="104"/>
      <c r="CG4" s="104"/>
      <c r="CH4" s="104"/>
      <c r="CI4" s="104"/>
      <c r="CJ4" s="104"/>
      <c r="CK4" s="104"/>
      <c r="CL4" s="104"/>
      <c r="CM4" s="104"/>
      <c r="CN4" s="104"/>
      <c r="CO4" s="104"/>
      <c r="CP4" s="104"/>
      <c r="CQ4" s="104"/>
      <c r="CR4" s="104"/>
      <c r="CS4" s="104"/>
      <c r="CT4" s="104"/>
      <c r="CU4" s="104"/>
      <c r="CV4" s="104"/>
      <c r="CW4" s="104"/>
      <c r="CX4" s="104"/>
      <c r="CY4" s="104"/>
      <c r="CZ4" s="104"/>
      <c r="DA4" s="104"/>
      <c r="DB4" s="104"/>
      <c r="DC4" s="104"/>
      <c r="DD4" s="104"/>
      <c r="DE4" s="104"/>
      <c r="DF4" s="104"/>
      <c r="DG4" s="104"/>
      <c r="DH4" s="104"/>
      <c r="DI4" s="104"/>
      <c r="DJ4" s="104"/>
      <c r="DK4" s="104"/>
      <c r="DL4" s="104"/>
      <c r="DM4" s="104"/>
      <c r="DN4" s="104"/>
      <c r="DO4" s="104"/>
      <c r="DP4" s="104"/>
      <c r="DQ4" s="104"/>
      <c r="DR4" s="104"/>
      <c r="DS4" s="104"/>
      <c r="DT4" s="104"/>
      <c r="DU4" s="104"/>
      <c r="DV4" s="104"/>
      <c r="DW4" s="104"/>
      <c r="DX4" s="104"/>
      <c r="DY4" s="104"/>
      <c r="DZ4" s="104"/>
      <c r="EA4" s="104"/>
      <c r="EB4" s="104"/>
      <c r="EC4" s="104"/>
      <c r="ED4" s="104"/>
      <c r="EE4" s="104"/>
      <c r="EF4" s="104"/>
      <c r="EG4" s="104"/>
      <c r="EH4" s="104"/>
      <c r="EI4" s="104"/>
      <c r="EJ4" s="104"/>
      <c r="EK4" s="104"/>
      <c r="EL4" s="104"/>
      <c r="EM4" s="104"/>
      <c r="EN4" s="104"/>
      <c r="EO4" s="104"/>
      <c r="EP4" s="104"/>
      <c r="EQ4" s="104"/>
      <c r="ER4" s="104"/>
      <c r="ES4" s="104"/>
      <c r="ET4" s="104"/>
      <c r="EU4" s="104"/>
      <c r="EV4" s="104"/>
      <c r="EW4" s="104"/>
      <c r="EX4" s="104"/>
      <c r="EY4" s="104"/>
      <c r="EZ4" s="104"/>
      <c r="FA4" s="104"/>
      <c r="FB4" s="104"/>
      <c r="FC4" s="104"/>
      <c r="FD4" s="104"/>
      <c r="FE4" s="104"/>
      <c r="FF4" s="104"/>
      <c r="FG4" s="104"/>
      <c r="FH4" s="104"/>
      <c r="FI4" s="104"/>
      <c r="FJ4" s="104"/>
      <c r="FK4" s="104"/>
      <c r="FL4" s="104"/>
      <c r="FM4" s="104"/>
      <c r="FN4" s="104"/>
      <c r="FO4" s="104"/>
      <c r="FP4" s="104"/>
      <c r="FQ4" s="104"/>
      <c r="FR4" s="104"/>
      <c r="FS4" s="104"/>
      <c r="FT4" s="104"/>
      <c r="FU4" s="104"/>
      <c r="FV4" s="104"/>
      <c r="FW4" s="104"/>
      <c r="FX4" s="104"/>
      <c r="FY4" s="104"/>
      <c r="FZ4" s="104"/>
      <c r="GA4" s="104"/>
      <c r="GB4" s="104"/>
      <c r="GC4" s="104"/>
      <c r="GD4" s="104"/>
      <c r="GE4" s="104"/>
      <c r="GF4" s="104"/>
      <c r="GG4" s="104"/>
      <c r="GH4" s="104"/>
      <c r="GI4" s="104"/>
      <c r="GJ4" s="104"/>
      <c r="GK4" s="104"/>
      <c r="GL4" s="104"/>
      <c r="GM4" s="104"/>
      <c r="GN4" s="104"/>
      <c r="GO4" s="104"/>
      <c r="GP4" s="104"/>
      <c r="GQ4" s="104"/>
      <c r="GR4" s="104"/>
      <c r="GS4" s="104"/>
      <c r="GT4" s="104"/>
      <c r="GU4" s="104"/>
      <c r="GV4" s="104"/>
      <c r="GW4" s="104"/>
      <c r="GX4" s="104"/>
      <c r="GY4" s="104"/>
      <c r="GZ4" s="104"/>
      <c r="HA4" s="104"/>
      <c r="HB4" s="104"/>
      <c r="HC4" s="104"/>
      <c r="HD4" s="104"/>
      <c r="HE4" s="104"/>
      <c r="HF4" s="104"/>
      <c r="HG4" s="104"/>
      <c r="HH4" s="104"/>
      <c r="HI4" s="104"/>
      <c r="HJ4" s="104"/>
      <c r="HK4" s="104"/>
      <c r="HL4" s="104"/>
      <c r="HM4" s="104"/>
      <c r="HN4" s="104"/>
      <c r="HO4" s="104"/>
      <c r="HP4" s="104"/>
      <c r="HQ4" s="104"/>
      <c r="HR4" s="104"/>
      <c r="HS4" s="104"/>
      <c r="HT4" s="104"/>
      <c r="HU4" s="104"/>
      <c r="HV4" s="104"/>
      <c r="HW4" s="104"/>
      <c r="HX4" s="104"/>
      <c r="HY4" s="104"/>
      <c r="HZ4" s="104"/>
      <c r="IA4" s="104"/>
      <c r="IB4" s="104"/>
      <c r="IC4" s="104"/>
      <c r="ID4" s="104"/>
      <c r="IE4" s="104"/>
      <c r="IF4" s="104"/>
      <c r="IG4" s="104"/>
      <c r="IH4" s="104"/>
      <c r="II4" s="104"/>
      <c r="IJ4" s="104"/>
      <c r="IK4" s="104"/>
      <c r="IL4" s="104"/>
      <c r="IM4" s="104"/>
      <c r="IN4" s="104"/>
      <c r="IO4" s="104"/>
      <c r="IP4" s="104"/>
      <c r="IQ4" s="104"/>
      <c r="IR4" s="104"/>
      <c r="IS4" s="104"/>
      <c r="IT4" s="104"/>
      <c r="IU4" s="104"/>
      <c r="IV4" s="104"/>
      <c r="IW4" s="104"/>
    </row>
    <row r="5" spans="1:257" ht="12.75" customHeight="1" thickBot="1" x14ac:dyDescent="0.25"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</row>
    <row r="6" spans="1:257" ht="17.25" customHeight="1" x14ac:dyDescent="0.2">
      <c r="A6" s="225" t="s">
        <v>2</v>
      </c>
      <c r="B6" s="238" t="s">
        <v>231</v>
      </c>
      <c r="C6" s="228" t="s">
        <v>4</v>
      </c>
      <c r="D6" s="238" t="s">
        <v>5</v>
      </c>
      <c r="E6" s="228" t="s">
        <v>167</v>
      </c>
      <c r="F6" s="228"/>
      <c r="G6" s="228"/>
      <c r="H6" s="228"/>
      <c r="I6" s="228"/>
      <c r="J6" s="228"/>
      <c r="K6" s="228"/>
      <c r="L6" s="228" t="s">
        <v>168</v>
      </c>
      <c r="M6" s="228"/>
      <c r="N6" s="228"/>
      <c r="O6" s="228"/>
      <c r="P6" s="228"/>
      <c r="Q6" s="228"/>
      <c r="R6" s="228"/>
      <c r="S6" s="228" t="s">
        <v>8</v>
      </c>
      <c r="T6" s="228"/>
      <c r="U6" s="229"/>
    </row>
    <row r="7" spans="1:257" ht="27" customHeight="1" x14ac:dyDescent="0.2">
      <c r="A7" s="226"/>
      <c r="B7" s="239"/>
      <c r="C7" s="212"/>
      <c r="D7" s="239"/>
      <c r="E7" s="212" t="s">
        <v>325</v>
      </c>
      <c r="F7" s="212" t="s">
        <v>209</v>
      </c>
      <c r="G7" s="212" t="s">
        <v>340</v>
      </c>
      <c r="H7" s="212" t="s">
        <v>326</v>
      </c>
      <c r="I7" s="212" t="s">
        <v>232</v>
      </c>
      <c r="J7" s="212" t="s">
        <v>341</v>
      </c>
      <c r="K7" s="212" t="s">
        <v>342</v>
      </c>
      <c r="L7" s="212" t="s">
        <v>325</v>
      </c>
      <c r="M7" s="212" t="s">
        <v>209</v>
      </c>
      <c r="N7" s="212" t="s">
        <v>340</v>
      </c>
      <c r="O7" s="212" t="s">
        <v>328</v>
      </c>
      <c r="P7" s="212" t="s">
        <v>232</v>
      </c>
      <c r="Q7" s="212" t="s">
        <v>327</v>
      </c>
      <c r="R7" s="212" t="s">
        <v>343</v>
      </c>
      <c r="S7" s="212" t="s">
        <v>233</v>
      </c>
      <c r="T7" s="212" t="s">
        <v>234</v>
      </c>
      <c r="U7" s="219" t="s">
        <v>329</v>
      </c>
    </row>
    <row r="8" spans="1:257" s="6" customFormat="1" ht="30" customHeight="1" thickBot="1" x14ac:dyDescent="0.25">
      <c r="A8" s="233"/>
      <c r="B8" s="240"/>
      <c r="C8" s="231"/>
      <c r="D8" s="240"/>
      <c r="E8" s="231"/>
      <c r="F8" s="231"/>
      <c r="G8" s="231"/>
      <c r="H8" s="231"/>
      <c r="I8" s="231"/>
      <c r="J8" s="231"/>
      <c r="K8" s="231"/>
      <c r="L8" s="231"/>
      <c r="M8" s="231"/>
      <c r="N8" s="231"/>
      <c r="O8" s="231"/>
      <c r="P8" s="231"/>
      <c r="Q8" s="231"/>
      <c r="R8" s="231"/>
      <c r="S8" s="231"/>
      <c r="T8" s="231"/>
      <c r="U8" s="230"/>
    </row>
    <row r="9" spans="1:257" s="52" customFormat="1" ht="13.5" customHeight="1" thickBot="1" x14ac:dyDescent="0.25">
      <c r="A9" s="124" t="s">
        <v>10</v>
      </c>
      <c r="B9" s="125" t="s">
        <v>11</v>
      </c>
      <c r="C9" s="125" t="s">
        <v>12</v>
      </c>
      <c r="D9" s="125" t="s">
        <v>13</v>
      </c>
      <c r="E9" s="125" t="s">
        <v>14</v>
      </c>
      <c r="F9" s="125" t="s">
        <v>15</v>
      </c>
      <c r="G9" s="125" t="s">
        <v>16</v>
      </c>
      <c r="H9" s="125" t="s">
        <v>17</v>
      </c>
      <c r="I9" s="125" t="s">
        <v>18</v>
      </c>
      <c r="J9" s="125" t="s">
        <v>19</v>
      </c>
      <c r="K9" s="125" t="s">
        <v>20</v>
      </c>
      <c r="L9" s="125" t="s">
        <v>213</v>
      </c>
      <c r="M9" s="125" t="s">
        <v>214</v>
      </c>
      <c r="N9" s="125" t="s">
        <v>215</v>
      </c>
      <c r="O9" s="125" t="s">
        <v>216</v>
      </c>
      <c r="P9" s="125" t="s">
        <v>217</v>
      </c>
      <c r="Q9" s="125" t="s">
        <v>218</v>
      </c>
      <c r="R9" s="125" t="s">
        <v>219</v>
      </c>
      <c r="S9" s="125" t="s">
        <v>235</v>
      </c>
      <c r="T9" s="125" t="s">
        <v>236</v>
      </c>
      <c r="U9" s="126" t="s">
        <v>303</v>
      </c>
    </row>
    <row r="10" spans="1:257" s="52" customFormat="1" ht="27.75" customHeight="1" thickBot="1" x14ac:dyDescent="0.25">
      <c r="A10" s="77" t="s">
        <v>21</v>
      </c>
      <c r="B10" s="78" t="s">
        <v>22</v>
      </c>
      <c r="C10" s="79"/>
      <c r="D10" s="79"/>
      <c r="E10" s="79"/>
      <c r="F10" s="79">
        <f>SUM(F11:F16)</f>
        <v>117.88</v>
      </c>
      <c r="G10" s="79">
        <f>SUM(G11:G16)</f>
        <v>1351.4299999999998</v>
      </c>
      <c r="H10" s="79"/>
      <c r="I10" s="79">
        <f>SUM(I11:I16)</f>
        <v>1906.0500000000002</v>
      </c>
      <c r="J10" s="79">
        <f>SUM(J11:J16)</f>
        <v>164.2</v>
      </c>
      <c r="K10" s="79">
        <f>SUM(K11:K16)</f>
        <v>1515.63</v>
      </c>
      <c r="L10" s="79"/>
      <c r="M10" s="79">
        <f>SUM(M11:M16)</f>
        <v>70.710000000000008</v>
      </c>
      <c r="N10" s="79">
        <f>SUM(N11:N16)</f>
        <v>932.24</v>
      </c>
      <c r="O10" s="79"/>
      <c r="P10" s="79">
        <f t="shared" ref="P10:U10" si="0">SUM(P11:P16)</f>
        <v>1143.6199999999999</v>
      </c>
      <c r="Q10" s="79">
        <f t="shared" si="0"/>
        <v>113.30000000000001</v>
      </c>
      <c r="R10" s="79">
        <f t="shared" si="0"/>
        <v>1045.54</v>
      </c>
      <c r="S10" s="79">
        <f t="shared" si="0"/>
        <v>188.59</v>
      </c>
      <c r="T10" s="79">
        <f t="shared" si="0"/>
        <v>3049.67</v>
      </c>
      <c r="U10" s="80">
        <f t="shared" si="0"/>
        <v>2561.17</v>
      </c>
    </row>
    <row r="11" spans="1:257" s="52" customFormat="1" ht="39" customHeight="1" x14ac:dyDescent="0.2">
      <c r="A11" s="92" t="s">
        <v>23</v>
      </c>
      <c r="B11" s="93" t="s">
        <v>24</v>
      </c>
      <c r="C11" s="30" t="s">
        <v>25</v>
      </c>
      <c r="D11" s="30" t="s">
        <v>26</v>
      </c>
      <c r="E11" s="75">
        <v>11299.54</v>
      </c>
      <c r="F11" s="74">
        <f t="shared" ref="F11:F16" si="1">ROUND(S11/8*5,2)</f>
        <v>75</v>
      </c>
      <c r="G11" s="74">
        <f t="shared" ref="G11:G16" si="2">ROUND(E11*F11/1000,2)</f>
        <v>847.47</v>
      </c>
      <c r="H11" s="115">
        <v>100.15</v>
      </c>
      <c r="I11" s="74">
        <f t="shared" ref="I11:I16" si="3">ROUND(T11/8*5,2)</f>
        <v>1156.25</v>
      </c>
      <c r="J11" s="74">
        <f t="shared" ref="J11:J16" si="4">ROUND(H11*I11/1000,2)</f>
        <v>115.8</v>
      </c>
      <c r="K11" s="74">
        <f t="shared" ref="K11:K16" si="5">G11+J11</f>
        <v>963.27</v>
      </c>
      <c r="L11" s="30">
        <f t="shared" ref="L11:L16" si="6">ROUND(E11*$K$35,2)</f>
        <v>12994.47</v>
      </c>
      <c r="M11" s="74">
        <f t="shared" ref="M11:M16" si="7">S11-F11</f>
        <v>45</v>
      </c>
      <c r="N11" s="74">
        <f t="shared" ref="N11:N16" si="8">ROUND(L11*M11/1000,2)</f>
        <v>584.75</v>
      </c>
      <c r="O11" s="30">
        <f t="shared" ref="O11:O16" si="9">ROUND(H11*K$35,2)</f>
        <v>115.17</v>
      </c>
      <c r="P11" s="74">
        <f t="shared" ref="P11:P16" si="10">T11-I11</f>
        <v>693.75</v>
      </c>
      <c r="Q11" s="74">
        <f t="shared" ref="Q11:Q16" si="11">ROUND(O11*P11/1000,2)</f>
        <v>79.900000000000006</v>
      </c>
      <c r="R11" s="74">
        <f t="shared" ref="R11:R16" si="12">N11+Q11</f>
        <v>664.65</v>
      </c>
      <c r="S11" s="30">
        <v>120</v>
      </c>
      <c r="T11" s="30">
        <v>1850</v>
      </c>
      <c r="U11" s="128">
        <f t="shared" ref="U11:U16" si="13">K11+R11</f>
        <v>1627.92</v>
      </c>
    </row>
    <row r="12" spans="1:257" s="52" customFormat="1" ht="52.5" customHeight="1" x14ac:dyDescent="0.2">
      <c r="A12" s="63" t="s">
        <v>27</v>
      </c>
      <c r="B12" s="13" t="s">
        <v>28</v>
      </c>
      <c r="C12" s="14" t="s">
        <v>25</v>
      </c>
      <c r="D12" s="14" t="s">
        <v>26</v>
      </c>
      <c r="E12" s="15">
        <v>11299.54</v>
      </c>
      <c r="F12" s="16">
        <f t="shared" si="1"/>
        <v>0.49</v>
      </c>
      <c r="G12" s="16">
        <f t="shared" si="2"/>
        <v>5.54</v>
      </c>
      <c r="H12" s="98">
        <v>100.15</v>
      </c>
      <c r="I12" s="16">
        <f t="shared" si="3"/>
        <v>10.51</v>
      </c>
      <c r="J12" s="16">
        <f t="shared" si="4"/>
        <v>1.05</v>
      </c>
      <c r="K12" s="16">
        <f t="shared" si="5"/>
        <v>6.59</v>
      </c>
      <c r="L12" s="14">
        <f t="shared" si="6"/>
        <v>12994.47</v>
      </c>
      <c r="M12" s="16">
        <f t="shared" si="7"/>
        <v>0.30000000000000004</v>
      </c>
      <c r="N12" s="16">
        <f t="shared" si="8"/>
        <v>3.9</v>
      </c>
      <c r="O12" s="14">
        <f t="shared" si="9"/>
        <v>115.17</v>
      </c>
      <c r="P12" s="16">
        <f t="shared" si="10"/>
        <v>6.3100000000000005</v>
      </c>
      <c r="Q12" s="16">
        <f t="shared" si="11"/>
        <v>0.73</v>
      </c>
      <c r="R12" s="16">
        <f t="shared" si="12"/>
        <v>4.63</v>
      </c>
      <c r="S12" s="14">
        <v>0.79</v>
      </c>
      <c r="T12" s="14">
        <v>16.82</v>
      </c>
      <c r="U12" s="129">
        <f t="shared" si="13"/>
        <v>11.219999999999999</v>
      </c>
    </row>
    <row r="13" spans="1:257" s="52" customFormat="1" ht="42" customHeight="1" x14ac:dyDescent="0.2">
      <c r="A13" s="63" t="s">
        <v>29</v>
      </c>
      <c r="B13" s="13" t="s">
        <v>237</v>
      </c>
      <c r="C13" s="14" t="s">
        <v>25</v>
      </c>
      <c r="D13" s="14" t="s">
        <v>26</v>
      </c>
      <c r="E13" s="15">
        <v>11299.54</v>
      </c>
      <c r="F13" s="16">
        <f t="shared" si="1"/>
        <v>10.58</v>
      </c>
      <c r="G13" s="16">
        <f t="shared" si="2"/>
        <v>119.55</v>
      </c>
      <c r="H13" s="98">
        <v>100.15</v>
      </c>
      <c r="I13" s="16">
        <f t="shared" si="3"/>
        <v>162.74</v>
      </c>
      <c r="J13" s="16">
        <f t="shared" si="4"/>
        <v>16.3</v>
      </c>
      <c r="K13" s="16">
        <f t="shared" si="5"/>
        <v>135.85</v>
      </c>
      <c r="L13" s="14">
        <f t="shared" si="6"/>
        <v>12994.47</v>
      </c>
      <c r="M13" s="16">
        <f t="shared" si="7"/>
        <v>6.3400000000000016</v>
      </c>
      <c r="N13" s="16">
        <f t="shared" si="8"/>
        <v>82.38</v>
      </c>
      <c r="O13" s="14">
        <f t="shared" si="9"/>
        <v>115.17</v>
      </c>
      <c r="P13" s="16">
        <f t="shared" si="10"/>
        <v>97.639999999999986</v>
      </c>
      <c r="Q13" s="16">
        <f t="shared" si="11"/>
        <v>11.25</v>
      </c>
      <c r="R13" s="16">
        <f t="shared" si="12"/>
        <v>93.63</v>
      </c>
      <c r="S13" s="14">
        <v>16.920000000000002</v>
      </c>
      <c r="T13" s="14">
        <v>260.38</v>
      </c>
      <c r="U13" s="129">
        <f t="shared" si="13"/>
        <v>229.48</v>
      </c>
    </row>
    <row r="14" spans="1:257" s="52" customFormat="1" ht="52.5" customHeight="1" x14ac:dyDescent="0.2">
      <c r="A14" s="221" t="s">
        <v>31</v>
      </c>
      <c r="B14" s="13" t="s">
        <v>32</v>
      </c>
      <c r="C14" s="14" t="s">
        <v>25</v>
      </c>
      <c r="D14" s="14" t="s">
        <v>26</v>
      </c>
      <c r="E14" s="15">
        <v>11299.54</v>
      </c>
      <c r="F14" s="16">
        <f t="shared" si="1"/>
        <v>10.43</v>
      </c>
      <c r="G14" s="16">
        <f t="shared" si="2"/>
        <v>117.85</v>
      </c>
      <c r="H14" s="98">
        <v>100.15</v>
      </c>
      <c r="I14" s="16">
        <f t="shared" si="3"/>
        <v>204.17</v>
      </c>
      <c r="J14" s="16">
        <f t="shared" si="4"/>
        <v>20.45</v>
      </c>
      <c r="K14" s="16">
        <f t="shared" si="5"/>
        <v>138.29999999999998</v>
      </c>
      <c r="L14" s="14">
        <f t="shared" si="6"/>
        <v>12994.47</v>
      </c>
      <c r="M14" s="16">
        <f t="shared" si="7"/>
        <v>6.25</v>
      </c>
      <c r="N14" s="16">
        <f t="shared" si="8"/>
        <v>81.22</v>
      </c>
      <c r="O14" s="14">
        <f t="shared" si="9"/>
        <v>115.17</v>
      </c>
      <c r="P14" s="16">
        <f t="shared" si="10"/>
        <v>122.50000000000003</v>
      </c>
      <c r="Q14" s="16">
        <f t="shared" si="11"/>
        <v>14.11</v>
      </c>
      <c r="R14" s="16">
        <f t="shared" si="12"/>
        <v>95.33</v>
      </c>
      <c r="S14" s="14">
        <v>16.68</v>
      </c>
      <c r="T14" s="14">
        <v>326.67</v>
      </c>
      <c r="U14" s="129">
        <f t="shared" si="13"/>
        <v>233.63</v>
      </c>
    </row>
    <row r="15" spans="1:257" s="52" customFormat="1" ht="50.25" customHeight="1" x14ac:dyDescent="0.2">
      <c r="A15" s="221"/>
      <c r="B15" s="13" t="s">
        <v>33</v>
      </c>
      <c r="C15" s="14" t="s">
        <v>34</v>
      </c>
      <c r="D15" s="14" t="s">
        <v>171</v>
      </c>
      <c r="E15" s="15">
        <v>12302.58</v>
      </c>
      <c r="F15" s="16">
        <f t="shared" si="1"/>
        <v>19.38</v>
      </c>
      <c r="G15" s="16">
        <f t="shared" si="2"/>
        <v>238.42</v>
      </c>
      <c r="H15" s="98">
        <v>18.940000000000001</v>
      </c>
      <c r="I15" s="16">
        <f t="shared" si="3"/>
        <v>328.63</v>
      </c>
      <c r="J15" s="16">
        <f t="shared" si="4"/>
        <v>6.22</v>
      </c>
      <c r="K15" s="16">
        <f t="shared" si="5"/>
        <v>244.64</v>
      </c>
      <c r="L15" s="14">
        <f t="shared" si="6"/>
        <v>14147.97</v>
      </c>
      <c r="M15" s="16">
        <f t="shared" si="7"/>
        <v>11.620000000000001</v>
      </c>
      <c r="N15" s="16">
        <f t="shared" si="8"/>
        <v>164.4</v>
      </c>
      <c r="O15" s="14">
        <f t="shared" si="9"/>
        <v>21.78</v>
      </c>
      <c r="P15" s="16">
        <f t="shared" si="10"/>
        <v>197.16999999999996</v>
      </c>
      <c r="Q15" s="16">
        <f t="shared" si="11"/>
        <v>4.29</v>
      </c>
      <c r="R15" s="16">
        <f t="shared" si="12"/>
        <v>168.69</v>
      </c>
      <c r="S15" s="14">
        <v>31</v>
      </c>
      <c r="T15" s="14">
        <v>525.79999999999995</v>
      </c>
      <c r="U15" s="129">
        <f t="shared" si="13"/>
        <v>413.33</v>
      </c>
    </row>
    <row r="16" spans="1:257" s="52" customFormat="1" ht="40.5" customHeight="1" thickBot="1" x14ac:dyDescent="0.25">
      <c r="A16" s="89" t="s">
        <v>35</v>
      </c>
      <c r="B16" s="41" t="s">
        <v>238</v>
      </c>
      <c r="C16" s="42" t="s">
        <v>25</v>
      </c>
      <c r="D16" s="42" t="s">
        <v>26</v>
      </c>
      <c r="E16" s="43">
        <v>11299.54</v>
      </c>
      <c r="F16" s="44">
        <f t="shared" si="1"/>
        <v>2</v>
      </c>
      <c r="G16" s="44">
        <f t="shared" si="2"/>
        <v>22.6</v>
      </c>
      <c r="H16" s="117">
        <v>100.15</v>
      </c>
      <c r="I16" s="44">
        <f t="shared" si="3"/>
        <v>43.75</v>
      </c>
      <c r="J16" s="44">
        <f t="shared" si="4"/>
        <v>4.38</v>
      </c>
      <c r="K16" s="44">
        <f t="shared" si="5"/>
        <v>26.98</v>
      </c>
      <c r="L16" s="42">
        <f t="shared" si="6"/>
        <v>12994.47</v>
      </c>
      <c r="M16" s="44">
        <f t="shared" si="7"/>
        <v>1.2000000000000002</v>
      </c>
      <c r="N16" s="44">
        <f t="shared" si="8"/>
        <v>15.59</v>
      </c>
      <c r="O16" s="42">
        <f t="shared" si="9"/>
        <v>115.17</v>
      </c>
      <c r="P16" s="44">
        <f t="shared" si="10"/>
        <v>26.25</v>
      </c>
      <c r="Q16" s="44">
        <f t="shared" si="11"/>
        <v>3.02</v>
      </c>
      <c r="R16" s="44">
        <f t="shared" si="12"/>
        <v>18.61</v>
      </c>
      <c r="S16" s="42">
        <v>3.2</v>
      </c>
      <c r="T16" s="42">
        <v>70</v>
      </c>
      <c r="U16" s="130">
        <f t="shared" si="13"/>
        <v>45.59</v>
      </c>
    </row>
    <row r="17" spans="1:21" s="17" customFormat="1" ht="44.25" customHeight="1" thickBot="1" x14ac:dyDescent="0.25">
      <c r="A17" s="77" t="s">
        <v>176</v>
      </c>
      <c r="B17" s="78" t="s">
        <v>50</v>
      </c>
      <c r="C17" s="79"/>
      <c r="D17" s="79"/>
      <c r="E17" s="79"/>
      <c r="F17" s="79">
        <f>SUM(F18:F26)</f>
        <v>25.06</v>
      </c>
      <c r="G17" s="79">
        <f>SUM(G18:G26)</f>
        <v>310.64999999999998</v>
      </c>
      <c r="H17" s="79"/>
      <c r="I17" s="79">
        <f>SUM(I18:I26)</f>
        <v>383.19999999999993</v>
      </c>
      <c r="J17" s="79">
        <f>SUM(J18:J26)</f>
        <v>36.58</v>
      </c>
      <c r="K17" s="79">
        <f>SUM(K18:K26)</f>
        <v>347.23</v>
      </c>
      <c r="L17" s="79"/>
      <c r="M17" s="79">
        <f>SUM(M18:M26)</f>
        <v>15.02</v>
      </c>
      <c r="N17" s="79">
        <f>SUM(N18:N26)</f>
        <v>214.01999999999998</v>
      </c>
      <c r="O17" s="79"/>
      <c r="P17" s="79">
        <f t="shared" ref="P17:U17" si="14">SUM(P18:P26)</f>
        <v>229.89999999999998</v>
      </c>
      <c r="Q17" s="79">
        <f t="shared" si="14"/>
        <v>25.240000000000002</v>
      </c>
      <c r="R17" s="79">
        <f t="shared" si="14"/>
        <v>239.26</v>
      </c>
      <c r="S17" s="79">
        <f t="shared" si="14"/>
        <v>40.08</v>
      </c>
      <c r="T17" s="79">
        <f t="shared" si="14"/>
        <v>613.1</v>
      </c>
      <c r="U17" s="80">
        <f t="shared" si="14"/>
        <v>586.4899999999999</v>
      </c>
    </row>
    <row r="18" spans="1:21" s="52" customFormat="1" ht="64.150000000000006" customHeight="1" x14ac:dyDescent="0.2">
      <c r="A18" s="90" t="s">
        <v>51</v>
      </c>
      <c r="B18" s="118" t="s">
        <v>319</v>
      </c>
      <c r="C18" s="30" t="s">
        <v>46</v>
      </c>
      <c r="D18" s="30" t="s">
        <v>26</v>
      </c>
      <c r="E18" s="75">
        <v>11299.54</v>
      </c>
      <c r="F18" s="74">
        <f t="shared" ref="F18:F26" si="15">ROUND(S18/8*5,2)</f>
        <v>7.5</v>
      </c>
      <c r="G18" s="74">
        <f t="shared" ref="G18:G26" si="16">ROUND(E18*F18/1000,2)</f>
        <v>84.75</v>
      </c>
      <c r="H18" s="115">
        <v>100.15</v>
      </c>
      <c r="I18" s="74">
        <f t="shared" ref="I18:I26" si="17">ROUND(T18/8*5,2)</f>
        <v>112.5</v>
      </c>
      <c r="J18" s="74">
        <f t="shared" ref="J18:J26" si="18">ROUND(H18*I18/1000,2)</f>
        <v>11.27</v>
      </c>
      <c r="K18" s="74">
        <f t="shared" ref="K18:K26" si="19">G18+J18</f>
        <v>96.02</v>
      </c>
      <c r="L18" s="30">
        <f t="shared" ref="L18:L26" si="20">ROUND(E18*$K$35,2)</f>
        <v>12994.47</v>
      </c>
      <c r="M18" s="74">
        <f t="shared" ref="M18:M26" si="21">S18-F18</f>
        <v>4.5</v>
      </c>
      <c r="N18" s="74">
        <f t="shared" ref="N18:N26" si="22">ROUND(L18*M18/1000,2)</f>
        <v>58.48</v>
      </c>
      <c r="O18" s="30">
        <f t="shared" ref="O18:O26" si="23">ROUND(H18*K$35,2)</f>
        <v>115.17</v>
      </c>
      <c r="P18" s="74">
        <f t="shared" ref="P18:P26" si="24">T18-I18</f>
        <v>67.5</v>
      </c>
      <c r="Q18" s="74">
        <f t="shared" ref="Q18:Q26" si="25">ROUND(O18*P18/1000,2)</f>
        <v>7.77</v>
      </c>
      <c r="R18" s="74">
        <f t="shared" ref="R18:R26" si="26">N18+Q18</f>
        <v>66.25</v>
      </c>
      <c r="S18" s="30">
        <v>12</v>
      </c>
      <c r="T18" s="30">
        <v>180</v>
      </c>
      <c r="U18" s="128">
        <f t="shared" ref="U18:U26" si="27">K18+R18</f>
        <v>162.26999999999998</v>
      </c>
    </row>
    <row r="19" spans="1:21" s="17" customFormat="1" ht="41.25" customHeight="1" x14ac:dyDescent="0.2">
      <c r="A19" s="65" t="s">
        <v>54</v>
      </c>
      <c r="B19" s="13" t="s">
        <v>62</v>
      </c>
      <c r="C19" s="14" t="s">
        <v>46</v>
      </c>
      <c r="D19" s="14" t="s">
        <v>26</v>
      </c>
      <c r="E19" s="15">
        <v>11299.54</v>
      </c>
      <c r="F19" s="16">
        <f t="shared" si="15"/>
        <v>5</v>
      </c>
      <c r="G19" s="16">
        <f t="shared" si="16"/>
        <v>56.5</v>
      </c>
      <c r="H19" s="98">
        <v>100.15</v>
      </c>
      <c r="I19" s="16">
        <f t="shared" si="17"/>
        <v>68.75</v>
      </c>
      <c r="J19" s="16">
        <f t="shared" si="18"/>
        <v>6.89</v>
      </c>
      <c r="K19" s="16">
        <f t="shared" si="19"/>
        <v>63.39</v>
      </c>
      <c r="L19" s="14">
        <f t="shared" si="20"/>
        <v>12994.47</v>
      </c>
      <c r="M19" s="16">
        <f t="shared" si="21"/>
        <v>3</v>
      </c>
      <c r="N19" s="16">
        <f t="shared" si="22"/>
        <v>38.979999999999997</v>
      </c>
      <c r="O19" s="14">
        <f t="shared" si="23"/>
        <v>115.17</v>
      </c>
      <c r="P19" s="16">
        <f t="shared" si="24"/>
        <v>41.25</v>
      </c>
      <c r="Q19" s="16">
        <f t="shared" si="25"/>
        <v>4.75</v>
      </c>
      <c r="R19" s="16">
        <f t="shared" si="26"/>
        <v>43.73</v>
      </c>
      <c r="S19" s="14">
        <v>8</v>
      </c>
      <c r="T19" s="14">
        <v>110</v>
      </c>
      <c r="U19" s="129">
        <f t="shared" si="27"/>
        <v>107.12</v>
      </c>
    </row>
    <row r="20" spans="1:21" ht="51.75" customHeight="1" x14ac:dyDescent="0.2">
      <c r="A20" s="65" t="s">
        <v>56</v>
      </c>
      <c r="B20" s="13" t="s">
        <v>80</v>
      </c>
      <c r="C20" s="14" t="s">
        <v>58</v>
      </c>
      <c r="D20" s="14" t="s">
        <v>26</v>
      </c>
      <c r="E20" s="15">
        <v>12302.58</v>
      </c>
      <c r="F20" s="16">
        <f t="shared" si="15"/>
        <v>0.81</v>
      </c>
      <c r="G20" s="16">
        <f t="shared" si="16"/>
        <v>9.9700000000000006</v>
      </c>
      <c r="H20" s="98">
        <v>18.940000000000001</v>
      </c>
      <c r="I20" s="16">
        <f t="shared" si="17"/>
        <v>5.0599999999999996</v>
      </c>
      <c r="J20" s="16">
        <f t="shared" si="18"/>
        <v>0.1</v>
      </c>
      <c r="K20" s="16">
        <f t="shared" si="19"/>
        <v>10.07</v>
      </c>
      <c r="L20" s="14">
        <f t="shared" si="20"/>
        <v>14147.97</v>
      </c>
      <c r="M20" s="16">
        <f t="shared" si="21"/>
        <v>0.49</v>
      </c>
      <c r="N20" s="16">
        <f t="shared" si="22"/>
        <v>6.93</v>
      </c>
      <c r="O20" s="14">
        <f t="shared" si="23"/>
        <v>21.78</v>
      </c>
      <c r="P20" s="16">
        <f t="shared" si="24"/>
        <v>3.04</v>
      </c>
      <c r="Q20" s="16">
        <f t="shared" si="25"/>
        <v>7.0000000000000007E-2</v>
      </c>
      <c r="R20" s="16">
        <f t="shared" si="26"/>
        <v>7</v>
      </c>
      <c r="S20" s="14">
        <v>1.3</v>
      </c>
      <c r="T20" s="14">
        <v>8.1</v>
      </c>
      <c r="U20" s="129">
        <f t="shared" si="27"/>
        <v>17.07</v>
      </c>
    </row>
    <row r="21" spans="1:21" ht="51.75" customHeight="1" x14ac:dyDescent="0.2">
      <c r="A21" s="65" t="s">
        <v>59</v>
      </c>
      <c r="B21" s="13" t="s">
        <v>84</v>
      </c>
      <c r="C21" s="14" t="s">
        <v>85</v>
      </c>
      <c r="D21" s="14" t="s">
        <v>190</v>
      </c>
      <c r="E21" s="15">
        <v>10831.35</v>
      </c>
      <c r="F21" s="14">
        <f t="shared" si="15"/>
        <v>0.28999999999999998</v>
      </c>
      <c r="G21" s="14">
        <f t="shared" si="16"/>
        <v>3.14</v>
      </c>
      <c r="H21" s="15">
        <v>53.59</v>
      </c>
      <c r="I21" s="14">
        <f t="shared" si="17"/>
        <v>4.38</v>
      </c>
      <c r="J21" s="14">
        <f t="shared" si="18"/>
        <v>0.23</v>
      </c>
      <c r="K21" s="14">
        <f t="shared" si="19"/>
        <v>3.37</v>
      </c>
      <c r="L21" s="14">
        <f t="shared" si="20"/>
        <v>12456.05</v>
      </c>
      <c r="M21" s="14">
        <f t="shared" si="21"/>
        <v>0.18</v>
      </c>
      <c r="N21" s="14">
        <f t="shared" si="22"/>
        <v>2.2400000000000002</v>
      </c>
      <c r="O21" s="14">
        <f t="shared" si="23"/>
        <v>61.63</v>
      </c>
      <c r="P21" s="16">
        <f t="shared" si="24"/>
        <v>2.62</v>
      </c>
      <c r="Q21" s="16">
        <f t="shared" si="25"/>
        <v>0.16</v>
      </c>
      <c r="R21" s="16">
        <f t="shared" si="26"/>
        <v>2.4000000000000004</v>
      </c>
      <c r="S21" s="14">
        <v>0.47</v>
      </c>
      <c r="T21" s="14">
        <v>7</v>
      </c>
      <c r="U21" s="129">
        <f t="shared" si="27"/>
        <v>5.7700000000000005</v>
      </c>
    </row>
    <row r="22" spans="1:21" s="6" customFormat="1" ht="56.25" customHeight="1" x14ac:dyDescent="0.2">
      <c r="A22" s="65" t="s">
        <v>61</v>
      </c>
      <c r="B22" s="21" t="s">
        <v>87</v>
      </c>
      <c r="C22" s="14" t="s">
        <v>239</v>
      </c>
      <c r="D22" s="14" t="s">
        <v>240</v>
      </c>
      <c r="E22" s="15">
        <v>15047.38</v>
      </c>
      <c r="F22" s="14">
        <f t="shared" si="15"/>
        <v>1.88</v>
      </c>
      <c r="G22" s="14">
        <f t="shared" si="16"/>
        <v>28.29</v>
      </c>
      <c r="H22" s="15">
        <v>118.45</v>
      </c>
      <c r="I22" s="14">
        <f t="shared" si="17"/>
        <v>33.130000000000003</v>
      </c>
      <c r="J22" s="14">
        <f t="shared" si="18"/>
        <v>3.92</v>
      </c>
      <c r="K22" s="14">
        <f t="shared" si="19"/>
        <v>32.21</v>
      </c>
      <c r="L22" s="14">
        <f t="shared" si="20"/>
        <v>17304.490000000002</v>
      </c>
      <c r="M22" s="14">
        <f t="shared" si="21"/>
        <v>1.1200000000000001</v>
      </c>
      <c r="N22" s="14">
        <f t="shared" si="22"/>
        <v>19.38</v>
      </c>
      <c r="O22" s="14">
        <f t="shared" si="23"/>
        <v>136.22</v>
      </c>
      <c r="P22" s="16">
        <f t="shared" si="24"/>
        <v>19.869999999999997</v>
      </c>
      <c r="Q22" s="16">
        <f t="shared" si="25"/>
        <v>2.71</v>
      </c>
      <c r="R22" s="16">
        <f t="shared" si="26"/>
        <v>22.09</v>
      </c>
      <c r="S22" s="14">
        <v>3</v>
      </c>
      <c r="T22" s="14">
        <v>53</v>
      </c>
      <c r="U22" s="129">
        <f t="shared" si="27"/>
        <v>54.3</v>
      </c>
    </row>
    <row r="23" spans="1:21" s="17" customFormat="1" ht="55.5" customHeight="1" x14ac:dyDescent="0.2">
      <c r="A23" s="234" t="s">
        <v>66</v>
      </c>
      <c r="B23" s="21" t="s">
        <v>95</v>
      </c>
      <c r="C23" s="16" t="s">
        <v>46</v>
      </c>
      <c r="D23" s="16" t="s">
        <v>26</v>
      </c>
      <c r="E23" s="15">
        <v>11299.54</v>
      </c>
      <c r="F23" s="16">
        <f t="shared" si="15"/>
        <v>4.53</v>
      </c>
      <c r="G23" s="16">
        <f t="shared" si="16"/>
        <v>51.19</v>
      </c>
      <c r="H23" s="98">
        <v>100.15</v>
      </c>
      <c r="I23" s="16">
        <f t="shared" si="17"/>
        <v>65.599999999999994</v>
      </c>
      <c r="J23" s="16">
        <f t="shared" si="18"/>
        <v>6.57</v>
      </c>
      <c r="K23" s="16">
        <f t="shared" si="19"/>
        <v>57.76</v>
      </c>
      <c r="L23" s="14">
        <f t="shared" si="20"/>
        <v>12994.47</v>
      </c>
      <c r="M23" s="16">
        <f t="shared" si="21"/>
        <v>2.7199999999999998</v>
      </c>
      <c r="N23" s="16">
        <f t="shared" si="22"/>
        <v>35.340000000000003</v>
      </c>
      <c r="O23" s="14">
        <f t="shared" si="23"/>
        <v>115.17</v>
      </c>
      <c r="P23" s="16">
        <f t="shared" si="24"/>
        <v>39.36</v>
      </c>
      <c r="Q23" s="16">
        <f t="shared" si="25"/>
        <v>4.53</v>
      </c>
      <c r="R23" s="16">
        <f t="shared" si="26"/>
        <v>39.870000000000005</v>
      </c>
      <c r="S23" s="14">
        <v>7.25</v>
      </c>
      <c r="T23" s="14">
        <v>104.96</v>
      </c>
      <c r="U23" s="129">
        <f t="shared" si="27"/>
        <v>97.63</v>
      </c>
    </row>
    <row r="24" spans="1:21" s="17" customFormat="1" ht="55.9" customHeight="1" x14ac:dyDescent="0.2">
      <c r="A24" s="234"/>
      <c r="B24" s="21" t="s">
        <v>96</v>
      </c>
      <c r="C24" s="16" t="s">
        <v>97</v>
      </c>
      <c r="D24" s="16" t="s">
        <v>194</v>
      </c>
      <c r="E24" s="15">
        <v>13706.9</v>
      </c>
      <c r="F24" s="14">
        <f t="shared" si="15"/>
        <v>0.04</v>
      </c>
      <c r="G24" s="14">
        <f t="shared" si="16"/>
        <v>0.55000000000000004</v>
      </c>
      <c r="H24" s="15">
        <v>175.85</v>
      </c>
      <c r="I24" s="14">
        <f t="shared" si="17"/>
        <v>0.65</v>
      </c>
      <c r="J24" s="14">
        <f t="shared" si="18"/>
        <v>0.11</v>
      </c>
      <c r="K24" s="14">
        <f t="shared" si="19"/>
        <v>0.66</v>
      </c>
      <c r="L24" s="14">
        <f t="shared" si="20"/>
        <v>15762.94</v>
      </c>
      <c r="M24" s="14">
        <f t="shared" si="21"/>
        <v>1.9999999999999997E-2</v>
      </c>
      <c r="N24" s="14">
        <f t="shared" si="22"/>
        <v>0.32</v>
      </c>
      <c r="O24" s="14">
        <f t="shared" si="23"/>
        <v>202.23</v>
      </c>
      <c r="P24" s="16">
        <f t="shared" si="24"/>
        <v>0.39</v>
      </c>
      <c r="Q24" s="16">
        <f t="shared" si="25"/>
        <v>0.08</v>
      </c>
      <c r="R24" s="16">
        <f t="shared" si="26"/>
        <v>0.4</v>
      </c>
      <c r="S24" s="14">
        <v>0.06</v>
      </c>
      <c r="T24" s="14">
        <v>1.04</v>
      </c>
      <c r="U24" s="129">
        <f t="shared" si="27"/>
        <v>1.06</v>
      </c>
    </row>
    <row r="25" spans="1:21" s="17" customFormat="1" ht="47.85" customHeight="1" x14ac:dyDescent="0.2">
      <c r="A25" s="65" t="s">
        <v>68</v>
      </c>
      <c r="B25" s="13" t="s">
        <v>108</v>
      </c>
      <c r="C25" s="14" t="s">
        <v>109</v>
      </c>
      <c r="D25" s="14" t="s">
        <v>198</v>
      </c>
      <c r="E25" s="15">
        <v>17577.68</v>
      </c>
      <c r="F25" s="14">
        <f t="shared" si="15"/>
        <v>3.13</v>
      </c>
      <c r="G25" s="14">
        <f t="shared" si="16"/>
        <v>55.02</v>
      </c>
      <c r="H25" s="15">
        <v>73.510000000000005</v>
      </c>
      <c r="I25" s="14">
        <f t="shared" si="17"/>
        <v>68.75</v>
      </c>
      <c r="J25" s="14">
        <f t="shared" si="18"/>
        <v>5.05</v>
      </c>
      <c r="K25" s="14">
        <f t="shared" si="19"/>
        <v>60.07</v>
      </c>
      <c r="L25" s="14">
        <f t="shared" si="20"/>
        <v>20214.330000000002</v>
      </c>
      <c r="M25" s="14">
        <f t="shared" si="21"/>
        <v>1.87</v>
      </c>
      <c r="N25" s="14">
        <f t="shared" si="22"/>
        <v>37.799999999999997</v>
      </c>
      <c r="O25" s="14">
        <f t="shared" si="23"/>
        <v>84.54</v>
      </c>
      <c r="P25" s="16">
        <f t="shared" si="24"/>
        <v>41.25</v>
      </c>
      <c r="Q25" s="16">
        <f t="shared" si="25"/>
        <v>3.49</v>
      </c>
      <c r="R25" s="16">
        <f t="shared" si="26"/>
        <v>41.29</v>
      </c>
      <c r="S25" s="14">
        <v>5</v>
      </c>
      <c r="T25" s="14">
        <v>110</v>
      </c>
      <c r="U25" s="129">
        <f t="shared" si="27"/>
        <v>101.36</v>
      </c>
    </row>
    <row r="26" spans="1:21" s="17" customFormat="1" ht="49.35" customHeight="1" thickBot="1" x14ac:dyDescent="0.25">
      <c r="A26" s="88" t="s">
        <v>71</v>
      </c>
      <c r="B26" s="70" t="s">
        <v>111</v>
      </c>
      <c r="C26" s="42" t="s">
        <v>46</v>
      </c>
      <c r="D26" s="42" t="s">
        <v>26</v>
      </c>
      <c r="E26" s="43">
        <v>11299.54</v>
      </c>
      <c r="F26" s="42">
        <f t="shared" si="15"/>
        <v>1.88</v>
      </c>
      <c r="G26" s="42">
        <f t="shared" si="16"/>
        <v>21.24</v>
      </c>
      <c r="H26" s="117">
        <v>100.15</v>
      </c>
      <c r="I26" s="42">
        <f t="shared" si="17"/>
        <v>24.38</v>
      </c>
      <c r="J26" s="42">
        <f t="shared" si="18"/>
        <v>2.44</v>
      </c>
      <c r="K26" s="42">
        <f t="shared" si="19"/>
        <v>23.68</v>
      </c>
      <c r="L26" s="42">
        <f t="shared" si="20"/>
        <v>12994.47</v>
      </c>
      <c r="M26" s="42">
        <f t="shared" si="21"/>
        <v>1.1200000000000001</v>
      </c>
      <c r="N26" s="42">
        <f t="shared" si="22"/>
        <v>14.55</v>
      </c>
      <c r="O26" s="42">
        <f t="shared" si="23"/>
        <v>115.17</v>
      </c>
      <c r="P26" s="44">
        <f t="shared" si="24"/>
        <v>14.620000000000001</v>
      </c>
      <c r="Q26" s="44">
        <f t="shared" si="25"/>
        <v>1.68</v>
      </c>
      <c r="R26" s="44">
        <f t="shared" si="26"/>
        <v>16.23</v>
      </c>
      <c r="S26" s="42">
        <v>3</v>
      </c>
      <c r="T26" s="42">
        <v>39</v>
      </c>
      <c r="U26" s="130">
        <f t="shared" si="27"/>
        <v>39.909999999999997</v>
      </c>
    </row>
    <row r="27" spans="1:21" s="12" customFormat="1" ht="29.25" customHeight="1" thickBot="1" x14ac:dyDescent="0.25">
      <c r="A27" s="77" t="s">
        <v>112</v>
      </c>
      <c r="B27" s="78" t="s">
        <v>113</v>
      </c>
      <c r="C27" s="79"/>
      <c r="D27" s="79"/>
      <c r="E27" s="79"/>
      <c r="F27" s="79">
        <f>F28</f>
        <v>1.89</v>
      </c>
      <c r="G27" s="79">
        <f>G28</f>
        <v>21.36</v>
      </c>
      <c r="H27" s="79"/>
      <c r="I27" s="79">
        <f>I28</f>
        <v>37.5</v>
      </c>
      <c r="J27" s="79">
        <f>J28</f>
        <v>3.76</v>
      </c>
      <c r="K27" s="79">
        <f>K28</f>
        <v>25.119999999999997</v>
      </c>
      <c r="L27" s="79"/>
      <c r="M27" s="79">
        <f>M28</f>
        <v>1.1300000000000001</v>
      </c>
      <c r="N27" s="79">
        <f>N28</f>
        <v>14.68</v>
      </c>
      <c r="O27" s="79"/>
      <c r="P27" s="79">
        <f t="shared" ref="P27:U27" si="28">P28</f>
        <v>22.5</v>
      </c>
      <c r="Q27" s="79">
        <f t="shared" si="28"/>
        <v>2.59</v>
      </c>
      <c r="R27" s="79">
        <f t="shared" si="28"/>
        <v>17.27</v>
      </c>
      <c r="S27" s="79">
        <f t="shared" si="28"/>
        <v>3.02</v>
      </c>
      <c r="T27" s="79">
        <f t="shared" si="28"/>
        <v>60</v>
      </c>
      <c r="U27" s="80">
        <f t="shared" si="28"/>
        <v>42.39</v>
      </c>
    </row>
    <row r="28" spans="1:21" s="17" customFormat="1" ht="29.25" customHeight="1" thickBot="1" x14ac:dyDescent="0.25">
      <c r="A28" s="81" t="s">
        <v>114</v>
      </c>
      <c r="B28" s="82" t="s">
        <v>115</v>
      </c>
      <c r="C28" s="83" t="s">
        <v>46</v>
      </c>
      <c r="D28" s="83" t="s">
        <v>26</v>
      </c>
      <c r="E28" s="84">
        <v>11299.54</v>
      </c>
      <c r="F28" s="83">
        <f>ROUND(S28/8*5,2)</f>
        <v>1.89</v>
      </c>
      <c r="G28" s="83">
        <f>ROUND(E28*F28/1000,2)</f>
        <v>21.36</v>
      </c>
      <c r="H28" s="119">
        <v>100.15</v>
      </c>
      <c r="I28" s="83">
        <f>ROUND(T28/8*5,2)</f>
        <v>37.5</v>
      </c>
      <c r="J28" s="83">
        <f>ROUND(H28*I28/1000,2)</f>
        <v>3.76</v>
      </c>
      <c r="K28" s="83">
        <f>G28+J28</f>
        <v>25.119999999999997</v>
      </c>
      <c r="L28" s="85">
        <f>ROUND(E28*$K$35,2)</f>
        <v>12994.47</v>
      </c>
      <c r="M28" s="83">
        <f>S28-F28</f>
        <v>1.1300000000000001</v>
      </c>
      <c r="N28" s="83">
        <f>ROUND(L28*M28/1000,2)</f>
        <v>14.68</v>
      </c>
      <c r="O28" s="85">
        <f>ROUND(H28*K$35,2)</f>
        <v>115.17</v>
      </c>
      <c r="P28" s="83">
        <f>T28-I28</f>
        <v>22.5</v>
      </c>
      <c r="Q28" s="83">
        <f>ROUND(O28*P28/1000,2)</f>
        <v>2.59</v>
      </c>
      <c r="R28" s="83">
        <f>N28+Q28</f>
        <v>17.27</v>
      </c>
      <c r="S28" s="83">
        <v>3.02</v>
      </c>
      <c r="T28" s="83">
        <v>60</v>
      </c>
      <c r="U28" s="131">
        <f>K28+R28</f>
        <v>42.39</v>
      </c>
    </row>
    <row r="29" spans="1:21" s="12" customFormat="1" ht="31.5" customHeight="1" thickBot="1" x14ac:dyDescent="0.25">
      <c r="A29" s="77" t="s">
        <v>118</v>
      </c>
      <c r="B29" s="78" t="s">
        <v>119</v>
      </c>
      <c r="C29" s="79"/>
      <c r="D29" s="79"/>
      <c r="E29" s="79"/>
      <c r="F29" s="79">
        <f>F30</f>
        <v>0.19</v>
      </c>
      <c r="G29" s="79">
        <f>G30</f>
        <v>2.15</v>
      </c>
      <c r="H29" s="79"/>
      <c r="I29" s="79">
        <f>I30</f>
        <v>1.25</v>
      </c>
      <c r="J29" s="79">
        <f>J30</f>
        <v>0.13</v>
      </c>
      <c r="K29" s="79">
        <f>K30</f>
        <v>2.2799999999999998</v>
      </c>
      <c r="L29" s="79"/>
      <c r="M29" s="79">
        <f>M30</f>
        <v>0.10999999999999999</v>
      </c>
      <c r="N29" s="79">
        <f>N30</f>
        <v>1.43</v>
      </c>
      <c r="O29" s="79"/>
      <c r="P29" s="79">
        <f t="shared" ref="P29:U29" si="29">P30</f>
        <v>0.75</v>
      </c>
      <c r="Q29" s="79">
        <f t="shared" si="29"/>
        <v>0.09</v>
      </c>
      <c r="R29" s="79">
        <f t="shared" si="29"/>
        <v>1.52</v>
      </c>
      <c r="S29" s="79">
        <f t="shared" si="29"/>
        <v>0.3</v>
      </c>
      <c r="T29" s="79">
        <f t="shared" si="29"/>
        <v>2</v>
      </c>
      <c r="U29" s="80">
        <f t="shared" si="29"/>
        <v>3.8</v>
      </c>
    </row>
    <row r="30" spans="1:21" s="17" customFormat="1" ht="42" customHeight="1" thickBot="1" x14ac:dyDescent="0.25">
      <c r="A30" s="81"/>
      <c r="B30" s="127" t="s">
        <v>129</v>
      </c>
      <c r="C30" s="85" t="s">
        <v>25</v>
      </c>
      <c r="D30" s="85" t="s">
        <v>26</v>
      </c>
      <c r="E30" s="84">
        <v>11299.54</v>
      </c>
      <c r="F30" s="83">
        <f>ROUND(S30/8*5,2)</f>
        <v>0.19</v>
      </c>
      <c r="G30" s="83">
        <f>ROUND(F30*E30/1000,2)</f>
        <v>2.15</v>
      </c>
      <c r="H30" s="119">
        <v>100.15</v>
      </c>
      <c r="I30" s="83">
        <f>ROUND(T30/8*5,2)</f>
        <v>1.25</v>
      </c>
      <c r="J30" s="83">
        <f>ROUND(H30*I30/1000,2)</f>
        <v>0.13</v>
      </c>
      <c r="K30" s="83">
        <f>G30+J30</f>
        <v>2.2799999999999998</v>
      </c>
      <c r="L30" s="85">
        <f>ROUND(E30*$K$35,2)</f>
        <v>12994.47</v>
      </c>
      <c r="M30" s="83">
        <f>S30-F30</f>
        <v>0.10999999999999999</v>
      </c>
      <c r="N30" s="83">
        <f>ROUND(L30*M30/1000,2)</f>
        <v>1.43</v>
      </c>
      <c r="O30" s="85">
        <f>ROUND(H30*K$35,2)</f>
        <v>115.17</v>
      </c>
      <c r="P30" s="83">
        <f>T30-I30</f>
        <v>0.75</v>
      </c>
      <c r="Q30" s="83">
        <f>ROUND(O30*P30/1000,2)</f>
        <v>0.09</v>
      </c>
      <c r="R30" s="83">
        <f>N30+Q30</f>
        <v>1.52</v>
      </c>
      <c r="S30" s="85">
        <v>0.3</v>
      </c>
      <c r="T30" s="85">
        <v>2</v>
      </c>
      <c r="U30" s="131">
        <f>K30+R30</f>
        <v>3.8</v>
      </c>
    </row>
    <row r="31" spans="1:21" s="12" customFormat="1" ht="33" customHeight="1" thickBot="1" x14ac:dyDescent="0.25">
      <c r="A31" s="77" t="s">
        <v>154</v>
      </c>
      <c r="B31" s="78" t="s">
        <v>155</v>
      </c>
      <c r="C31" s="79"/>
      <c r="D31" s="79"/>
      <c r="E31" s="79"/>
      <c r="F31" s="79">
        <f>F32</f>
        <v>3.13</v>
      </c>
      <c r="G31" s="79">
        <f>G32</f>
        <v>35.369999999999997</v>
      </c>
      <c r="H31" s="79"/>
      <c r="I31" s="79">
        <f>I32</f>
        <v>62.5</v>
      </c>
      <c r="J31" s="79">
        <f>J32</f>
        <v>6.26</v>
      </c>
      <c r="K31" s="79">
        <f>K32</f>
        <v>41.629999999999995</v>
      </c>
      <c r="L31" s="79"/>
      <c r="M31" s="79">
        <f>M32</f>
        <v>1.87</v>
      </c>
      <c r="N31" s="79">
        <f>N32</f>
        <v>24.3</v>
      </c>
      <c r="O31" s="79"/>
      <c r="P31" s="79">
        <f t="shared" ref="P31:U31" si="30">P32</f>
        <v>37.5</v>
      </c>
      <c r="Q31" s="79">
        <f t="shared" si="30"/>
        <v>4.32</v>
      </c>
      <c r="R31" s="79">
        <f t="shared" si="30"/>
        <v>28.62</v>
      </c>
      <c r="S31" s="79">
        <f t="shared" si="30"/>
        <v>5</v>
      </c>
      <c r="T31" s="79">
        <f t="shared" si="30"/>
        <v>100</v>
      </c>
      <c r="U31" s="80">
        <f t="shared" si="30"/>
        <v>70.25</v>
      </c>
    </row>
    <row r="32" spans="1:21" s="17" customFormat="1" ht="29.25" customHeight="1" thickBot="1" x14ac:dyDescent="0.25">
      <c r="A32" s="81" t="s">
        <v>156</v>
      </c>
      <c r="B32" s="82" t="s">
        <v>157</v>
      </c>
      <c r="C32" s="83" t="s">
        <v>46</v>
      </c>
      <c r="D32" s="83" t="s">
        <v>26</v>
      </c>
      <c r="E32" s="84">
        <v>11299.54</v>
      </c>
      <c r="F32" s="83">
        <f>ROUND(S32/8*5,2)</f>
        <v>3.13</v>
      </c>
      <c r="G32" s="83">
        <f>ROUND(E32*F32/1000,2)</f>
        <v>35.369999999999997</v>
      </c>
      <c r="H32" s="119">
        <v>100.15</v>
      </c>
      <c r="I32" s="83">
        <f>ROUND(T32/8*5,2)</f>
        <v>62.5</v>
      </c>
      <c r="J32" s="83">
        <f>ROUND(H32*I32/1000,2)</f>
        <v>6.26</v>
      </c>
      <c r="K32" s="83">
        <f>G32+J32</f>
        <v>41.629999999999995</v>
      </c>
      <c r="L32" s="85">
        <f>ROUND(E32*$K$35,2)</f>
        <v>12994.47</v>
      </c>
      <c r="M32" s="83">
        <f>S32-F32</f>
        <v>1.87</v>
      </c>
      <c r="N32" s="83">
        <f>ROUND(L32*M32/1000,2)</f>
        <v>24.3</v>
      </c>
      <c r="O32" s="85">
        <f>ROUND(H32*K$35,2)</f>
        <v>115.17</v>
      </c>
      <c r="P32" s="83">
        <f>T32-I32</f>
        <v>37.5</v>
      </c>
      <c r="Q32" s="83">
        <f>ROUND(O32*P32/1000,2)</f>
        <v>4.32</v>
      </c>
      <c r="R32" s="83">
        <f>N32+Q32</f>
        <v>28.62</v>
      </c>
      <c r="S32" s="83">
        <v>5</v>
      </c>
      <c r="T32" s="83">
        <v>100</v>
      </c>
      <c r="U32" s="131">
        <f>K32+R32</f>
        <v>70.25</v>
      </c>
    </row>
    <row r="33" spans="1:21" s="122" customFormat="1" ht="18.75" customHeight="1" thickBot="1" x14ac:dyDescent="0.25">
      <c r="A33" s="46"/>
      <c r="B33" s="47" t="s">
        <v>161</v>
      </c>
      <c r="C33" s="47"/>
      <c r="D33" s="47"/>
      <c r="E33" s="47"/>
      <c r="F33" s="47">
        <f>F10+F29+F17+F27+F31</f>
        <v>148.14999999999998</v>
      </c>
      <c r="G33" s="47">
        <f>G10+G29+G17+G27+G31</f>
        <v>1720.9599999999998</v>
      </c>
      <c r="H33" s="47"/>
      <c r="I33" s="47">
        <f>I10+I29+I17+I27+I31</f>
        <v>2390.5</v>
      </c>
      <c r="J33" s="47">
        <f>J10+J29+J17+J27+J31</f>
        <v>210.92999999999995</v>
      </c>
      <c r="K33" s="47">
        <f>K10+K29+K17+K27+K31</f>
        <v>1931.8899999999999</v>
      </c>
      <c r="L33" s="47"/>
      <c r="M33" s="47">
        <f>M10+M29+M17+M27+M31</f>
        <v>88.84</v>
      </c>
      <c r="N33" s="47">
        <f>N10+N29+N17+N27+N31</f>
        <v>1186.67</v>
      </c>
      <c r="O33" s="47"/>
      <c r="P33" s="47">
        <f t="shared" ref="P33:U33" si="31">P10+P29+P17+P27+P31</f>
        <v>1434.27</v>
      </c>
      <c r="Q33" s="47">
        <f t="shared" si="31"/>
        <v>145.54000000000002</v>
      </c>
      <c r="R33" s="47">
        <f t="shared" si="31"/>
        <v>1332.2099999999998</v>
      </c>
      <c r="S33" s="47">
        <f t="shared" si="31"/>
        <v>236.99000000000004</v>
      </c>
      <c r="T33" s="47">
        <f t="shared" si="31"/>
        <v>3824.77</v>
      </c>
      <c r="U33" s="48">
        <f t="shared" si="31"/>
        <v>3264.1</v>
      </c>
    </row>
    <row r="34" spans="1:21" ht="15.75" customHeight="1" thickBot="1" x14ac:dyDescent="0.3">
      <c r="G34" s="17"/>
      <c r="H34" s="57"/>
      <c r="I34" s="17"/>
    </row>
    <row r="35" spans="1:21" ht="12.75" customHeight="1" x14ac:dyDescent="0.2">
      <c r="B35" s="217" t="s">
        <v>162</v>
      </c>
      <c r="C35" s="217"/>
      <c r="D35" s="217"/>
      <c r="J35" s="17"/>
      <c r="K35" s="103">
        <v>1.1499999999999999</v>
      </c>
    </row>
    <row r="36" spans="1:21" ht="12.75" customHeight="1" x14ac:dyDescent="0.2">
      <c r="G36" s="17"/>
      <c r="H36" s="17"/>
      <c r="I36" s="17"/>
    </row>
    <row r="37" spans="1:21" ht="12.75" customHeight="1" x14ac:dyDescent="0.2">
      <c r="G37" s="17"/>
      <c r="H37" s="17"/>
      <c r="I37" s="17"/>
    </row>
    <row r="1048576" ht="14.45" customHeight="1" x14ac:dyDescent="0.2"/>
  </sheetData>
  <autoFilter ref="A9:U33"/>
  <mergeCells count="31">
    <mergeCell ref="R1:U1"/>
    <mergeCell ref="R2:U2"/>
    <mergeCell ref="R3:U3"/>
    <mergeCell ref="B4:U4"/>
    <mergeCell ref="A6:A8"/>
    <mergeCell ref="B6:B8"/>
    <mergeCell ref="C6:C8"/>
    <mergeCell ref="D6:D8"/>
    <mergeCell ref="E6:K6"/>
    <mergeCell ref="L6:R6"/>
    <mergeCell ref="S6:U6"/>
    <mergeCell ref="E7:E8"/>
    <mergeCell ref="F7:F8"/>
    <mergeCell ref="G7:G8"/>
    <mergeCell ref="H7:H8"/>
    <mergeCell ref="I7:I8"/>
    <mergeCell ref="T7:T8"/>
    <mergeCell ref="U7:U8"/>
    <mergeCell ref="A14:A15"/>
    <mergeCell ref="A23:A24"/>
    <mergeCell ref="B35:D35"/>
    <mergeCell ref="O7:O8"/>
    <mergeCell ref="P7:P8"/>
    <mergeCell ref="Q7:Q8"/>
    <mergeCell ref="R7:R8"/>
    <mergeCell ref="S7:S8"/>
    <mergeCell ref="J7:J8"/>
    <mergeCell ref="K7:K8"/>
    <mergeCell ref="L7:L8"/>
    <mergeCell ref="M7:M8"/>
    <mergeCell ref="N7:N8"/>
  </mergeCells>
  <pageMargins left="0.39370078740157483" right="0.39370078740157483" top="0.78740157480314965" bottom="0" header="0.39370078740157483" footer="0"/>
  <pageSetup paperSize="9" scale="42" fitToHeight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83"/>
  <sheetViews>
    <sheetView view="pageBreakPreview" zoomScale="60" zoomScaleNormal="100" workbookViewId="0">
      <pane ySplit="11" topLeftCell="A63" activePane="bottomLeft" state="frozen"/>
      <selection pane="bottomLeft" activeCell="I4" sqref="I4:L4"/>
    </sheetView>
  </sheetViews>
  <sheetFormatPr defaultColWidth="9" defaultRowHeight="12.75" x14ac:dyDescent="0.2"/>
  <cols>
    <col min="1" max="1" width="4.5703125" style="19" customWidth="1"/>
    <col min="2" max="2" width="48.140625" style="33" customWidth="1"/>
    <col min="3" max="3" width="22.85546875" style="34" customWidth="1"/>
    <col min="4" max="4" width="28.42578125" style="35" customWidth="1"/>
    <col min="5" max="5" width="16.140625" style="19" customWidth="1"/>
    <col min="6" max="6" width="14" style="19" customWidth="1"/>
    <col min="7" max="7" width="13.5703125" style="19" customWidth="1"/>
    <col min="8" max="8" width="12.140625" style="19" customWidth="1"/>
    <col min="9" max="9" width="10.28515625" style="19" customWidth="1"/>
    <col min="10" max="10" width="12.140625" style="19" customWidth="1"/>
    <col min="11" max="11" width="11.140625" style="19" customWidth="1"/>
    <col min="12" max="12" width="10.28515625" style="19" customWidth="1"/>
    <col min="13" max="255" width="9" style="19"/>
    <col min="256" max="16382" width="9" style="20"/>
    <col min="16383" max="16384" width="11.5703125" style="20" customWidth="1"/>
  </cols>
  <sheetData>
    <row r="1" spans="1:255 16383:16384" s="3" customFormat="1" ht="11.25" customHeight="1" x14ac:dyDescent="0.3">
      <c r="A1" s="1"/>
      <c r="B1" s="1"/>
      <c r="C1" s="2"/>
      <c r="D1" s="2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</row>
    <row r="2" spans="1:255 16383:16384" s="3" customFormat="1" ht="14.25" customHeight="1" x14ac:dyDescent="0.3">
      <c r="A2" s="1"/>
      <c r="B2" s="1"/>
      <c r="C2" s="2"/>
      <c r="D2" s="2"/>
      <c r="E2" s="1"/>
      <c r="F2" s="1"/>
      <c r="G2" s="1"/>
      <c r="H2" s="1"/>
      <c r="I2" s="254" t="s">
        <v>241</v>
      </c>
      <c r="J2" s="254"/>
      <c r="K2" s="254"/>
      <c r="L2" s="254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</row>
    <row r="3" spans="1:255 16383:16384" s="3" customFormat="1" ht="34.5" customHeight="1" x14ac:dyDescent="0.3">
      <c r="A3" s="1"/>
      <c r="B3" s="4"/>
      <c r="C3" s="5"/>
      <c r="D3" s="5"/>
      <c r="E3" s="147"/>
      <c r="F3" s="147"/>
      <c r="G3" s="147"/>
      <c r="H3" s="147"/>
      <c r="I3" s="254" t="s">
        <v>337</v>
      </c>
      <c r="J3" s="254"/>
      <c r="K3" s="254"/>
      <c r="L3" s="254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</row>
    <row r="4" spans="1:255 16383:16384" s="3" customFormat="1" ht="30.6" customHeight="1" x14ac:dyDescent="0.3">
      <c r="A4" s="1"/>
      <c r="B4" s="4"/>
      <c r="C4" s="5"/>
      <c r="D4" s="5"/>
      <c r="E4" s="147"/>
      <c r="F4" s="147"/>
      <c r="G4" s="147"/>
      <c r="H4" s="147"/>
      <c r="I4" s="254" t="s">
        <v>344</v>
      </c>
      <c r="J4" s="254"/>
      <c r="K4" s="254"/>
      <c r="L4" s="254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</row>
    <row r="5" spans="1:255 16383:16384" s="3" customFormat="1" ht="43.35" customHeight="1" x14ac:dyDescent="0.3">
      <c r="A5" s="1"/>
      <c r="B5" s="215" t="s">
        <v>320</v>
      </c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</row>
    <row r="6" spans="1:255 16383:16384" ht="14.25" customHeight="1" thickBot="1" x14ac:dyDescent="0.25">
      <c r="A6" s="33"/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</row>
    <row r="7" spans="1:255 16383:16384" s="6" customFormat="1" ht="18.75" customHeight="1" x14ac:dyDescent="0.2">
      <c r="A7" s="255" t="s">
        <v>2</v>
      </c>
      <c r="B7" s="258" t="s">
        <v>231</v>
      </c>
      <c r="C7" s="228" t="s">
        <v>4</v>
      </c>
      <c r="D7" s="258" t="s">
        <v>5</v>
      </c>
      <c r="E7" s="261" t="s">
        <v>242</v>
      </c>
      <c r="F7" s="261"/>
      <c r="G7" s="261"/>
      <c r="H7" s="261"/>
      <c r="I7" s="261"/>
      <c r="J7" s="261"/>
      <c r="K7" s="261"/>
      <c r="L7" s="262"/>
      <c r="XFC7" s="20"/>
      <c r="XFD7" s="20"/>
    </row>
    <row r="8" spans="1:255 16383:16384" s="6" customFormat="1" ht="15.75" customHeight="1" x14ac:dyDescent="0.2">
      <c r="A8" s="256"/>
      <c r="B8" s="259"/>
      <c r="C8" s="212"/>
      <c r="D8" s="259"/>
      <c r="E8" s="250" t="s">
        <v>6</v>
      </c>
      <c r="F8" s="250"/>
      <c r="G8" s="250"/>
      <c r="H8" s="250" t="s">
        <v>7</v>
      </c>
      <c r="I8" s="250"/>
      <c r="J8" s="250"/>
      <c r="K8" s="212" t="s">
        <v>8</v>
      </c>
      <c r="L8" s="219"/>
      <c r="XFC8" s="20"/>
      <c r="XFD8" s="20"/>
    </row>
    <row r="9" spans="1:255 16383:16384" s="6" customFormat="1" ht="21.75" customHeight="1" x14ac:dyDescent="0.2">
      <c r="A9" s="256"/>
      <c r="B9" s="259"/>
      <c r="C9" s="212"/>
      <c r="D9" s="259"/>
      <c r="E9" s="250" t="s">
        <v>330</v>
      </c>
      <c r="F9" s="250" t="s">
        <v>321</v>
      </c>
      <c r="G9" s="250" t="s">
        <v>306</v>
      </c>
      <c r="H9" s="250" t="s">
        <v>331</v>
      </c>
      <c r="I9" s="250" t="s">
        <v>322</v>
      </c>
      <c r="J9" s="250" t="s">
        <v>306</v>
      </c>
      <c r="K9" s="250" t="s">
        <v>322</v>
      </c>
      <c r="L9" s="252" t="s">
        <v>306</v>
      </c>
      <c r="XFC9" s="20"/>
      <c r="XFD9" s="20"/>
    </row>
    <row r="10" spans="1:255 16383:16384" s="6" customFormat="1" ht="28.5" customHeight="1" thickBot="1" x14ac:dyDescent="0.25">
      <c r="A10" s="257"/>
      <c r="B10" s="260"/>
      <c r="C10" s="231"/>
      <c r="D10" s="260"/>
      <c r="E10" s="251"/>
      <c r="F10" s="251"/>
      <c r="G10" s="251"/>
      <c r="H10" s="251"/>
      <c r="I10" s="251"/>
      <c r="J10" s="251"/>
      <c r="K10" s="251"/>
      <c r="L10" s="253"/>
      <c r="XFC10" s="20"/>
      <c r="XFD10" s="20"/>
    </row>
    <row r="11" spans="1:255 16383:16384" s="132" customFormat="1" ht="13.5" customHeight="1" thickBot="1" x14ac:dyDescent="0.25">
      <c r="A11" s="152" t="s">
        <v>10</v>
      </c>
      <c r="B11" s="153" t="s">
        <v>11</v>
      </c>
      <c r="C11" s="153" t="s">
        <v>12</v>
      </c>
      <c r="D11" s="153" t="s">
        <v>13</v>
      </c>
      <c r="E11" s="153" t="s">
        <v>14</v>
      </c>
      <c r="F11" s="153" t="s">
        <v>15</v>
      </c>
      <c r="G11" s="153" t="s">
        <v>16</v>
      </c>
      <c r="H11" s="153" t="s">
        <v>17</v>
      </c>
      <c r="I11" s="153" t="s">
        <v>18</v>
      </c>
      <c r="J11" s="153" t="s">
        <v>19</v>
      </c>
      <c r="K11" s="153" t="s">
        <v>20</v>
      </c>
      <c r="L11" s="154" t="s">
        <v>213</v>
      </c>
      <c r="XFC11" s="20"/>
      <c r="XFD11" s="20"/>
    </row>
    <row r="12" spans="1:255 16383:16384" s="12" customFormat="1" ht="25.35" customHeight="1" thickBot="1" x14ac:dyDescent="0.25">
      <c r="A12" s="77" t="s">
        <v>21</v>
      </c>
      <c r="B12" s="78" t="s">
        <v>22</v>
      </c>
      <c r="C12" s="79"/>
      <c r="D12" s="79"/>
      <c r="E12" s="79"/>
      <c r="F12" s="79">
        <f>SUM(F13:F23)</f>
        <v>14420.719999999998</v>
      </c>
      <c r="G12" s="79">
        <f>SUM(G13:G23)</f>
        <v>1086.7899999999997</v>
      </c>
      <c r="H12" s="79"/>
      <c r="I12" s="79">
        <f>SUM(I13:I23)</f>
        <v>14420.709999999997</v>
      </c>
      <c r="J12" s="79">
        <f>SUM(J13:J23)</f>
        <v>1247.2300000000002</v>
      </c>
      <c r="K12" s="79">
        <f>SUM(K13:K23)</f>
        <v>28841.429999999997</v>
      </c>
      <c r="L12" s="80">
        <f>SUM(L13:L23)</f>
        <v>2334.0200000000004</v>
      </c>
      <c r="XFC12" s="20"/>
      <c r="XFD12" s="20"/>
    </row>
    <row r="13" spans="1:255 16383:16384" ht="42" customHeight="1" x14ac:dyDescent="0.2">
      <c r="A13" s="92" t="s">
        <v>23</v>
      </c>
      <c r="B13" s="155" t="s">
        <v>24</v>
      </c>
      <c r="C13" s="30" t="s">
        <v>25</v>
      </c>
      <c r="D13" s="30" t="s">
        <v>243</v>
      </c>
      <c r="E13" s="115">
        <v>100.15</v>
      </c>
      <c r="F13" s="74">
        <f t="shared" ref="F13:F23" si="0">ROUND(K13/12*6,2)</f>
        <v>5809.73</v>
      </c>
      <c r="G13" s="74">
        <f t="shared" ref="G13:G23" si="1">ROUND(E13*F13/1000,2)</f>
        <v>581.84</v>
      </c>
      <c r="H13" s="30">
        <f>ROUND(E13*$H$78,2)</f>
        <v>115.17</v>
      </c>
      <c r="I13" s="74">
        <f t="shared" ref="I13:I23" si="2">K13-F13</f>
        <v>5809.73</v>
      </c>
      <c r="J13" s="74">
        <f t="shared" ref="J13:J21" si="3">ROUND(I13*H13/1000,2)</f>
        <v>669.11</v>
      </c>
      <c r="K13" s="30">
        <v>11619.46</v>
      </c>
      <c r="L13" s="128">
        <f>G13+J13</f>
        <v>1250.95</v>
      </c>
    </row>
    <row r="14" spans="1:255 16383:16384" ht="54" customHeight="1" x14ac:dyDescent="0.2">
      <c r="A14" s="63" t="s">
        <v>27</v>
      </c>
      <c r="B14" s="133" t="s">
        <v>28</v>
      </c>
      <c r="C14" s="14" t="s">
        <v>25</v>
      </c>
      <c r="D14" s="14" t="s">
        <v>243</v>
      </c>
      <c r="E14" s="98">
        <v>100.15</v>
      </c>
      <c r="F14" s="16">
        <f t="shared" si="0"/>
        <v>362</v>
      </c>
      <c r="G14" s="16">
        <f t="shared" si="1"/>
        <v>36.25</v>
      </c>
      <c r="H14" s="14">
        <f>ROUND(E14*$H$78,2)</f>
        <v>115.17</v>
      </c>
      <c r="I14" s="16">
        <f t="shared" si="2"/>
        <v>362</v>
      </c>
      <c r="J14" s="16">
        <f t="shared" si="3"/>
        <v>41.69</v>
      </c>
      <c r="K14" s="14">
        <v>724</v>
      </c>
      <c r="L14" s="129">
        <f>G14+J14</f>
        <v>77.94</v>
      </c>
    </row>
    <row r="15" spans="1:255 16383:16384" ht="44.25" customHeight="1" x14ac:dyDescent="0.2">
      <c r="A15" s="63" t="s">
        <v>29</v>
      </c>
      <c r="B15" s="133" t="s">
        <v>30</v>
      </c>
      <c r="C15" s="14" t="s">
        <v>25</v>
      </c>
      <c r="D15" s="14" t="s">
        <v>243</v>
      </c>
      <c r="E15" s="98">
        <v>100.15</v>
      </c>
      <c r="F15" s="16">
        <f t="shared" si="0"/>
        <v>599.5</v>
      </c>
      <c r="G15" s="16">
        <f t="shared" si="1"/>
        <v>60.04</v>
      </c>
      <c r="H15" s="14">
        <f>ROUND(E15*$H$78,2)</f>
        <v>115.17</v>
      </c>
      <c r="I15" s="16">
        <f t="shared" si="2"/>
        <v>599.5</v>
      </c>
      <c r="J15" s="16">
        <f t="shared" si="3"/>
        <v>69.040000000000006</v>
      </c>
      <c r="K15" s="14">
        <v>1199</v>
      </c>
      <c r="L15" s="129">
        <f>G15+J15</f>
        <v>129.08000000000001</v>
      </c>
    </row>
    <row r="16" spans="1:255 16383:16384" ht="38.85" customHeight="1" x14ac:dyDescent="0.2">
      <c r="A16" s="221" t="s">
        <v>31</v>
      </c>
      <c r="B16" s="211" t="s">
        <v>36</v>
      </c>
      <c r="C16" s="14" t="s">
        <v>25</v>
      </c>
      <c r="D16" s="14" t="s">
        <v>243</v>
      </c>
      <c r="E16" s="98">
        <v>100.15</v>
      </c>
      <c r="F16" s="16">
        <f t="shared" si="0"/>
        <v>380.5</v>
      </c>
      <c r="G16" s="16">
        <f t="shared" si="1"/>
        <v>38.11</v>
      </c>
      <c r="H16" s="14">
        <f>ROUND(E16*$H$78,2)</f>
        <v>115.17</v>
      </c>
      <c r="I16" s="16">
        <f t="shared" si="2"/>
        <v>380.5</v>
      </c>
      <c r="J16" s="16">
        <f t="shared" si="3"/>
        <v>43.82</v>
      </c>
      <c r="K16" s="14">
        <v>761</v>
      </c>
      <c r="L16" s="129">
        <f>J16+G16</f>
        <v>81.93</v>
      </c>
    </row>
    <row r="17" spans="1:12 16383:16384" ht="30.6" customHeight="1" x14ac:dyDescent="0.2">
      <c r="A17" s="221"/>
      <c r="B17" s="211"/>
      <c r="C17" s="139" t="s">
        <v>173</v>
      </c>
      <c r="D17" s="14" t="s">
        <v>188</v>
      </c>
      <c r="E17" s="98">
        <v>142.61000000000001</v>
      </c>
      <c r="F17" s="16">
        <f t="shared" si="0"/>
        <v>9.8699999999999992</v>
      </c>
      <c r="G17" s="16">
        <f t="shared" si="1"/>
        <v>1.41</v>
      </c>
      <c r="H17" s="14">
        <f>ROUND(E17*$H$80,2)</f>
        <v>159.72</v>
      </c>
      <c r="I17" s="16">
        <f t="shared" si="2"/>
        <v>9.8699999999999992</v>
      </c>
      <c r="J17" s="16">
        <f t="shared" si="3"/>
        <v>1.58</v>
      </c>
      <c r="K17" s="14">
        <v>19.739999999999998</v>
      </c>
      <c r="L17" s="129">
        <f>G17+J17</f>
        <v>2.99</v>
      </c>
    </row>
    <row r="18" spans="1:12 16383:16384" ht="41.25" customHeight="1" x14ac:dyDescent="0.2">
      <c r="A18" s="221" t="s">
        <v>35</v>
      </c>
      <c r="B18" s="133" t="s">
        <v>324</v>
      </c>
      <c r="C18" s="14" t="s">
        <v>25</v>
      </c>
      <c r="D18" s="14" t="s">
        <v>243</v>
      </c>
      <c r="E18" s="98">
        <v>100.15</v>
      </c>
      <c r="F18" s="16">
        <f t="shared" si="0"/>
        <v>604.5</v>
      </c>
      <c r="G18" s="16">
        <f t="shared" si="1"/>
        <v>60.54</v>
      </c>
      <c r="H18" s="14">
        <f>ROUND(E18*$H$78,2)</f>
        <v>115.17</v>
      </c>
      <c r="I18" s="16">
        <f t="shared" si="2"/>
        <v>604.5</v>
      </c>
      <c r="J18" s="16">
        <f t="shared" si="3"/>
        <v>69.62</v>
      </c>
      <c r="K18" s="14">
        <v>1209</v>
      </c>
      <c r="L18" s="129">
        <f>G18+J18</f>
        <v>130.16</v>
      </c>
    </row>
    <row r="19" spans="1:12 16383:16384" ht="59.65" customHeight="1" x14ac:dyDescent="0.2">
      <c r="A19" s="221"/>
      <c r="B19" s="133" t="s">
        <v>324</v>
      </c>
      <c r="C19" s="134" t="s">
        <v>58</v>
      </c>
      <c r="D19" s="14" t="s">
        <v>243</v>
      </c>
      <c r="E19" s="98">
        <v>18.940000000000001</v>
      </c>
      <c r="F19" s="16">
        <f t="shared" si="0"/>
        <v>4406.66</v>
      </c>
      <c r="G19" s="16">
        <f t="shared" si="1"/>
        <v>83.46</v>
      </c>
      <c r="H19" s="14">
        <f>ROUND(E19*$H$80,2)</f>
        <v>21.21</v>
      </c>
      <c r="I19" s="16">
        <f t="shared" si="2"/>
        <v>4406.66</v>
      </c>
      <c r="J19" s="16">
        <f t="shared" si="3"/>
        <v>93.47</v>
      </c>
      <c r="K19" s="14">
        <v>8813.32</v>
      </c>
      <c r="L19" s="129">
        <f>J19+G19</f>
        <v>176.93</v>
      </c>
    </row>
    <row r="20" spans="1:12 16383:16384" ht="53.25" customHeight="1" x14ac:dyDescent="0.2">
      <c r="A20" s="221" t="s">
        <v>40</v>
      </c>
      <c r="B20" s="133" t="s">
        <v>38</v>
      </c>
      <c r="C20" s="14" t="s">
        <v>25</v>
      </c>
      <c r="D20" s="14" t="s">
        <v>243</v>
      </c>
      <c r="E20" s="98">
        <v>100.15</v>
      </c>
      <c r="F20" s="16">
        <f t="shared" si="0"/>
        <v>1444</v>
      </c>
      <c r="G20" s="16">
        <f t="shared" si="1"/>
        <v>144.62</v>
      </c>
      <c r="H20" s="14">
        <f>ROUND(E20*$H$78,2)</f>
        <v>115.17</v>
      </c>
      <c r="I20" s="16">
        <f t="shared" si="2"/>
        <v>1444</v>
      </c>
      <c r="J20" s="16">
        <f t="shared" si="3"/>
        <v>166.31</v>
      </c>
      <c r="K20" s="14">
        <v>2888</v>
      </c>
      <c r="L20" s="129">
        <f>J20+G20</f>
        <v>310.93</v>
      </c>
    </row>
    <row r="21" spans="1:12 16383:16384" ht="51" customHeight="1" x14ac:dyDescent="0.2">
      <c r="A21" s="221"/>
      <c r="B21" s="133" t="s">
        <v>39</v>
      </c>
      <c r="C21" s="14" t="s">
        <v>25</v>
      </c>
      <c r="D21" s="14" t="s">
        <v>243</v>
      </c>
      <c r="E21" s="98">
        <v>100.15</v>
      </c>
      <c r="F21" s="16">
        <f t="shared" si="0"/>
        <v>255.8</v>
      </c>
      <c r="G21" s="16">
        <f t="shared" si="1"/>
        <v>25.62</v>
      </c>
      <c r="H21" s="14">
        <f>ROUND(E21*$H$78,2)</f>
        <v>115.17</v>
      </c>
      <c r="I21" s="16">
        <f t="shared" si="2"/>
        <v>255.8</v>
      </c>
      <c r="J21" s="16">
        <f t="shared" si="3"/>
        <v>29.46</v>
      </c>
      <c r="K21" s="14">
        <v>511.6</v>
      </c>
      <c r="L21" s="129">
        <f>J21+G21</f>
        <v>55.08</v>
      </c>
    </row>
    <row r="22" spans="1:12 16383:16384" ht="43.5" customHeight="1" x14ac:dyDescent="0.2">
      <c r="A22" s="63" t="s">
        <v>42</v>
      </c>
      <c r="B22" s="135" t="s">
        <v>41</v>
      </c>
      <c r="C22" s="14" t="s">
        <v>25</v>
      </c>
      <c r="D22" s="14" t="s">
        <v>243</v>
      </c>
      <c r="E22" s="98">
        <v>100.15</v>
      </c>
      <c r="F22" s="16">
        <f t="shared" si="0"/>
        <v>173.16</v>
      </c>
      <c r="G22" s="16">
        <f t="shared" si="1"/>
        <v>17.34</v>
      </c>
      <c r="H22" s="14">
        <f>ROUND(E22*$H$78,2)</f>
        <v>115.17</v>
      </c>
      <c r="I22" s="16">
        <f t="shared" si="2"/>
        <v>173.15</v>
      </c>
      <c r="J22" s="16">
        <f>ROUND(H22*I22/1000,2)</f>
        <v>19.940000000000001</v>
      </c>
      <c r="K22" s="14">
        <v>346.31</v>
      </c>
      <c r="L22" s="129">
        <f>J22+G22</f>
        <v>37.28</v>
      </c>
    </row>
    <row r="23" spans="1:12 16383:16384" ht="43.5" customHeight="1" thickBot="1" x14ac:dyDescent="0.25">
      <c r="A23" s="89" t="s">
        <v>44</v>
      </c>
      <c r="B23" s="156" t="s">
        <v>238</v>
      </c>
      <c r="C23" s="42" t="s">
        <v>25</v>
      </c>
      <c r="D23" s="42" t="s">
        <v>243</v>
      </c>
      <c r="E23" s="117">
        <v>100.15</v>
      </c>
      <c r="F23" s="44">
        <f t="shared" si="0"/>
        <v>375</v>
      </c>
      <c r="G23" s="44">
        <f t="shared" si="1"/>
        <v>37.56</v>
      </c>
      <c r="H23" s="42">
        <f>ROUND(E23*$H$78,2)</f>
        <v>115.17</v>
      </c>
      <c r="I23" s="44">
        <f t="shared" si="2"/>
        <v>375</v>
      </c>
      <c r="J23" s="44">
        <f>ROUND(H23*I23/1000,2)</f>
        <v>43.19</v>
      </c>
      <c r="K23" s="42">
        <v>750</v>
      </c>
      <c r="L23" s="130">
        <f>J23+G23</f>
        <v>80.75</v>
      </c>
    </row>
    <row r="24" spans="1:12 16383:16384" s="12" customFormat="1" ht="28.5" customHeight="1" thickBot="1" x14ac:dyDescent="0.25">
      <c r="A24" s="77" t="s">
        <v>176</v>
      </c>
      <c r="B24" s="78" t="s">
        <v>50</v>
      </c>
      <c r="C24" s="79"/>
      <c r="D24" s="79"/>
      <c r="E24" s="79"/>
      <c r="F24" s="79">
        <f>SUM(F25:F52)</f>
        <v>29969.000000000004</v>
      </c>
      <c r="G24" s="79">
        <f>SUM(G25:G52)</f>
        <v>1813.7200000000003</v>
      </c>
      <c r="H24" s="79"/>
      <c r="I24" s="79">
        <f>SUM(I25:I52)</f>
        <v>29968.953000000001</v>
      </c>
      <c r="J24" s="79">
        <f>SUM(J25:J52)</f>
        <v>2042.21</v>
      </c>
      <c r="K24" s="79">
        <f>SUM(K25:K52)</f>
        <v>59937.952999999994</v>
      </c>
      <c r="L24" s="80">
        <f>SUM(L25:L52)</f>
        <v>3855.9299999999994</v>
      </c>
      <c r="XFC24" s="20"/>
      <c r="XFD24" s="20"/>
    </row>
    <row r="25" spans="1:12 16383:16384" ht="41.25" customHeight="1" x14ac:dyDescent="0.2">
      <c r="A25" s="90" t="s">
        <v>51</v>
      </c>
      <c r="B25" s="73" t="s">
        <v>52</v>
      </c>
      <c r="C25" s="30" t="s">
        <v>246</v>
      </c>
      <c r="D25" s="30" t="s">
        <v>247</v>
      </c>
      <c r="E25" s="115">
        <v>65.069999999999993</v>
      </c>
      <c r="F25" s="74">
        <f t="shared" ref="F25:F52" si="4">ROUND(K25/12*6,2)</f>
        <v>8620.34</v>
      </c>
      <c r="G25" s="74">
        <f>ROUND(E25*F25/1000,2)</f>
        <v>560.92999999999995</v>
      </c>
      <c r="H25" s="30">
        <f>ROUND(E25*$H$80,2)</f>
        <v>72.88</v>
      </c>
      <c r="I25" s="74">
        <f t="shared" ref="I25:I52" si="5">K25-F25</f>
        <v>8620.3299999999981</v>
      </c>
      <c r="J25" s="74">
        <f>ROUND(I25*H25/1000,2)</f>
        <v>628.25</v>
      </c>
      <c r="K25" s="30">
        <v>17240.669999999998</v>
      </c>
      <c r="L25" s="128">
        <f>G25+J25</f>
        <v>1189.1799999999998</v>
      </c>
    </row>
    <row r="26" spans="1:12 16383:16384" ht="51.75" customHeight="1" x14ac:dyDescent="0.2">
      <c r="A26" s="65" t="s">
        <v>54</v>
      </c>
      <c r="B26" s="22" t="s">
        <v>55</v>
      </c>
      <c r="C26" s="14" t="s">
        <v>25</v>
      </c>
      <c r="D26" s="14" t="s">
        <v>243</v>
      </c>
      <c r="E26" s="98">
        <v>100.15</v>
      </c>
      <c r="F26" s="16">
        <f t="shared" si="4"/>
        <v>1640</v>
      </c>
      <c r="G26" s="16">
        <f>ROUND(F26*E26/1000,2)</f>
        <v>164.25</v>
      </c>
      <c r="H26" s="14">
        <f>ROUND(E26*$H$78,2)</f>
        <v>115.17</v>
      </c>
      <c r="I26" s="16">
        <f t="shared" si="5"/>
        <v>1640</v>
      </c>
      <c r="J26" s="16">
        <f t="shared" ref="J26:J52" si="6">ROUND(H26*I26/1000,2)</f>
        <v>188.88</v>
      </c>
      <c r="K26" s="14">
        <v>3280</v>
      </c>
      <c r="L26" s="129">
        <f>G26+J26</f>
        <v>353.13</v>
      </c>
    </row>
    <row r="27" spans="1:12 16383:16384" ht="45.75" customHeight="1" x14ac:dyDescent="0.2">
      <c r="A27" s="65" t="s">
        <v>56</v>
      </c>
      <c r="B27" s="22" t="s">
        <v>57</v>
      </c>
      <c r="C27" s="14" t="s">
        <v>58</v>
      </c>
      <c r="D27" s="14" t="s">
        <v>243</v>
      </c>
      <c r="E27" s="98">
        <v>18.940000000000001</v>
      </c>
      <c r="F27" s="16">
        <f t="shared" si="4"/>
        <v>3300</v>
      </c>
      <c r="G27" s="16">
        <f>ROUND(E27*F27/1000,2)</f>
        <v>62.5</v>
      </c>
      <c r="H27" s="14">
        <f>ROUND(E27*$H$80,2)</f>
        <v>21.21</v>
      </c>
      <c r="I27" s="16">
        <f t="shared" si="5"/>
        <v>3300</v>
      </c>
      <c r="J27" s="16">
        <f t="shared" si="6"/>
        <v>69.989999999999995</v>
      </c>
      <c r="K27" s="14">
        <v>6600</v>
      </c>
      <c r="L27" s="129">
        <f>G27+J27</f>
        <v>132.49</v>
      </c>
    </row>
    <row r="28" spans="1:12 16383:16384" ht="44.1" customHeight="1" x14ac:dyDescent="0.2">
      <c r="A28" s="216" t="s">
        <v>59</v>
      </c>
      <c r="B28" s="22" t="s">
        <v>248</v>
      </c>
      <c r="C28" s="14" t="s">
        <v>179</v>
      </c>
      <c r="D28" s="14" t="s">
        <v>243</v>
      </c>
      <c r="E28" s="98">
        <v>100.15</v>
      </c>
      <c r="F28" s="16">
        <f t="shared" si="4"/>
        <v>368.34</v>
      </c>
      <c r="G28" s="16">
        <f>ROUND(E28*F28/1000,2)</f>
        <v>36.89</v>
      </c>
      <c r="H28" s="14">
        <f>ROUND(E28*$H$78,2)</f>
        <v>115.17</v>
      </c>
      <c r="I28" s="16">
        <f t="shared" si="5"/>
        <v>368.34</v>
      </c>
      <c r="J28" s="16">
        <f t="shared" si="6"/>
        <v>42.42</v>
      </c>
      <c r="K28" s="14">
        <v>736.68</v>
      </c>
      <c r="L28" s="129">
        <f>G28+J28</f>
        <v>79.31</v>
      </c>
    </row>
    <row r="29" spans="1:12 16383:16384" ht="39.75" customHeight="1" x14ac:dyDescent="0.2">
      <c r="A29" s="216"/>
      <c r="B29" s="22" t="s">
        <v>323</v>
      </c>
      <c r="C29" s="14" t="s">
        <v>179</v>
      </c>
      <c r="D29" s="14" t="s">
        <v>243</v>
      </c>
      <c r="E29" s="98">
        <v>54.81</v>
      </c>
      <c r="F29" s="16">
        <f t="shared" si="4"/>
        <v>342.43</v>
      </c>
      <c r="G29" s="16">
        <f t="shared" ref="G29:G39" si="7">ROUND(F29*E29/1000,2)</f>
        <v>18.77</v>
      </c>
      <c r="H29" s="14">
        <f>ROUND(E29*$H$78,2)</f>
        <v>63.03</v>
      </c>
      <c r="I29" s="16">
        <f t="shared" si="5"/>
        <v>342.43</v>
      </c>
      <c r="J29" s="16">
        <f t="shared" si="6"/>
        <v>21.58</v>
      </c>
      <c r="K29" s="14">
        <v>684.86</v>
      </c>
      <c r="L29" s="129">
        <f>G29+J29</f>
        <v>40.349999999999994</v>
      </c>
    </row>
    <row r="30" spans="1:12 16383:16384" ht="46.5" customHeight="1" x14ac:dyDescent="0.2">
      <c r="A30" s="216"/>
      <c r="B30" s="24" t="s">
        <v>249</v>
      </c>
      <c r="C30" s="14" t="s">
        <v>181</v>
      </c>
      <c r="D30" s="14" t="s">
        <v>243</v>
      </c>
      <c r="E30" s="98">
        <v>100.15</v>
      </c>
      <c r="F30" s="16">
        <f t="shared" si="4"/>
        <v>90.17</v>
      </c>
      <c r="G30" s="16">
        <f t="shared" si="7"/>
        <v>9.0299999999999994</v>
      </c>
      <c r="H30" s="14">
        <f>ROUND(E30*$H$78,2)</f>
        <v>115.17</v>
      </c>
      <c r="I30" s="16">
        <f t="shared" si="5"/>
        <v>90.162999999999997</v>
      </c>
      <c r="J30" s="16">
        <f t="shared" si="6"/>
        <v>10.38</v>
      </c>
      <c r="K30" s="14">
        <v>180.333</v>
      </c>
      <c r="L30" s="129">
        <f>G30+J30</f>
        <v>19.41</v>
      </c>
    </row>
    <row r="31" spans="1:12 16383:16384" ht="47.1" customHeight="1" x14ac:dyDescent="0.2">
      <c r="A31" s="216"/>
      <c r="B31" s="24" t="s">
        <v>250</v>
      </c>
      <c r="C31" s="14" t="s">
        <v>181</v>
      </c>
      <c r="D31" s="14" t="s">
        <v>243</v>
      </c>
      <c r="E31" s="98">
        <v>100.15</v>
      </c>
      <c r="F31" s="16">
        <f t="shared" si="4"/>
        <v>151.51</v>
      </c>
      <c r="G31" s="16">
        <f t="shared" si="7"/>
        <v>15.17</v>
      </c>
      <c r="H31" s="14">
        <f>ROUND(E31*$H$78,2)</f>
        <v>115.17</v>
      </c>
      <c r="I31" s="16">
        <f t="shared" si="5"/>
        <v>151.5</v>
      </c>
      <c r="J31" s="16">
        <f t="shared" si="6"/>
        <v>17.45</v>
      </c>
      <c r="K31" s="14">
        <v>303.01</v>
      </c>
      <c r="L31" s="129">
        <f>G31+J31</f>
        <v>32.619999999999997</v>
      </c>
    </row>
    <row r="32" spans="1:12 16383:16384" ht="39.75" customHeight="1" x14ac:dyDescent="0.2">
      <c r="A32" s="216" t="s">
        <v>61</v>
      </c>
      <c r="B32" s="249" t="s">
        <v>62</v>
      </c>
      <c r="C32" s="14" t="s">
        <v>251</v>
      </c>
      <c r="D32" s="14" t="s">
        <v>252</v>
      </c>
      <c r="E32" s="98">
        <v>373.02</v>
      </c>
      <c r="F32" s="16">
        <f t="shared" si="4"/>
        <v>23.2</v>
      </c>
      <c r="G32" s="16">
        <f t="shared" si="7"/>
        <v>8.65</v>
      </c>
      <c r="H32" s="14">
        <f>ROUND(E32*$H$80,2)</f>
        <v>417.78</v>
      </c>
      <c r="I32" s="16">
        <f t="shared" si="5"/>
        <v>23.2</v>
      </c>
      <c r="J32" s="16">
        <f t="shared" si="6"/>
        <v>9.69</v>
      </c>
      <c r="K32" s="14">
        <v>46.4</v>
      </c>
      <c r="L32" s="129">
        <f>G32+J32</f>
        <v>18.34</v>
      </c>
    </row>
    <row r="33" spans="1:12" ht="28.5" customHeight="1" x14ac:dyDescent="0.2">
      <c r="A33" s="216"/>
      <c r="B33" s="249"/>
      <c r="C33" s="14" t="s">
        <v>253</v>
      </c>
      <c r="D33" s="14" t="s">
        <v>252</v>
      </c>
      <c r="E33" s="98">
        <v>160.76</v>
      </c>
      <c r="F33" s="16">
        <f t="shared" si="4"/>
        <v>22.92</v>
      </c>
      <c r="G33" s="16">
        <f t="shared" si="7"/>
        <v>3.68</v>
      </c>
      <c r="H33" s="14">
        <f>ROUND(E33*$H$80,2)</f>
        <v>180.05</v>
      </c>
      <c r="I33" s="16">
        <f t="shared" si="5"/>
        <v>22.909999999999997</v>
      </c>
      <c r="J33" s="16">
        <f t="shared" si="6"/>
        <v>4.12</v>
      </c>
      <c r="K33" s="14">
        <v>45.83</v>
      </c>
      <c r="L33" s="129">
        <f t="shared" ref="L33:L39" si="8">G33+J33</f>
        <v>7.8000000000000007</v>
      </c>
    </row>
    <row r="34" spans="1:12" ht="41.25" customHeight="1" x14ac:dyDescent="0.2">
      <c r="A34" s="216"/>
      <c r="B34" s="249"/>
      <c r="C34" s="14" t="s">
        <v>25</v>
      </c>
      <c r="D34" s="14" t="s">
        <v>243</v>
      </c>
      <c r="E34" s="98">
        <v>100.15</v>
      </c>
      <c r="F34" s="16">
        <f t="shared" si="4"/>
        <v>900</v>
      </c>
      <c r="G34" s="16">
        <f t="shared" si="7"/>
        <v>90.14</v>
      </c>
      <c r="H34" s="14">
        <f>ROUND(E34*$H$78,2)</f>
        <v>115.17</v>
      </c>
      <c r="I34" s="16">
        <f t="shared" si="5"/>
        <v>900</v>
      </c>
      <c r="J34" s="16">
        <f t="shared" si="6"/>
        <v>103.65</v>
      </c>
      <c r="K34" s="14">
        <v>1800</v>
      </c>
      <c r="L34" s="129">
        <f t="shared" si="8"/>
        <v>193.79000000000002</v>
      </c>
    </row>
    <row r="35" spans="1:12" ht="69" customHeight="1" x14ac:dyDescent="0.2">
      <c r="A35" s="65" t="s">
        <v>66</v>
      </c>
      <c r="B35" s="13" t="s">
        <v>67</v>
      </c>
      <c r="C35" s="14" t="s">
        <v>58</v>
      </c>
      <c r="D35" s="14" t="s">
        <v>243</v>
      </c>
      <c r="E35" s="98">
        <v>18.940000000000001</v>
      </c>
      <c r="F35" s="16">
        <f t="shared" si="4"/>
        <v>10000</v>
      </c>
      <c r="G35" s="16">
        <f t="shared" si="7"/>
        <v>189.4</v>
      </c>
      <c r="H35" s="14">
        <f t="shared" ref="H35:H44" si="9">ROUND(E35*$H$80,2)</f>
        <v>21.21</v>
      </c>
      <c r="I35" s="16">
        <f t="shared" si="5"/>
        <v>10000</v>
      </c>
      <c r="J35" s="16">
        <f t="shared" si="6"/>
        <v>212.1</v>
      </c>
      <c r="K35" s="14">
        <v>20000</v>
      </c>
      <c r="L35" s="129">
        <f t="shared" si="8"/>
        <v>401.5</v>
      </c>
    </row>
    <row r="36" spans="1:12" ht="45" customHeight="1" x14ac:dyDescent="0.2">
      <c r="A36" s="65" t="s">
        <v>68</v>
      </c>
      <c r="B36" s="13" t="s">
        <v>69</v>
      </c>
      <c r="C36" s="139" t="s">
        <v>173</v>
      </c>
      <c r="D36" s="14" t="s">
        <v>188</v>
      </c>
      <c r="E36" s="98">
        <v>142.61000000000001</v>
      </c>
      <c r="F36" s="16">
        <f t="shared" si="4"/>
        <v>71.39</v>
      </c>
      <c r="G36" s="16">
        <f t="shared" si="7"/>
        <v>10.18</v>
      </c>
      <c r="H36" s="14">
        <f t="shared" si="9"/>
        <v>159.72</v>
      </c>
      <c r="I36" s="16">
        <f t="shared" si="5"/>
        <v>71.38000000000001</v>
      </c>
      <c r="J36" s="16">
        <f t="shared" si="6"/>
        <v>11.4</v>
      </c>
      <c r="K36" s="14">
        <v>142.77000000000001</v>
      </c>
      <c r="L36" s="129">
        <f t="shared" si="8"/>
        <v>21.58</v>
      </c>
    </row>
    <row r="37" spans="1:12" ht="42.75" customHeight="1" x14ac:dyDescent="0.2">
      <c r="A37" s="65" t="s">
        <v>71</v>
      </c>
      <c r="B37" s="13" t="s">
        <v>72</v>
      </c>
      <c r="C37" s="136" t="s">
        <v>254</v>
      </c>
      <c r="D37" s="14" t="s">
        <v>255</v>
      </c>
      <c r="E37" s="98">
        <v>247.67</v>
      </c>
      <c r="F37" s="16">
        <f t="shared" si="4"/>
        <v>1350</v>
      </c>
      <c r="G37" s="16">
        <f t="shared" si="7"/>
        <v>334.35</v>
      </c>
      <c r="H37" s="14">
        <f t="shared" si="9"/>
        <v>277.39</v>
      </c>
      <c r="I37" s="16">
        <f t="shared" si="5"/>
        <v>1350</v>
      </c>
      <c r="J37" s="16">
        <f t="shared" si="6"/>
        <v>374.48</v>
      </c>
      <c r="K37" s="14">
        <v>2700</v>
      </c>
      <c r="L37" s="129">
        <f t="shared" si="8"/>
        <v>708.83</v>
      </c>
    </row>
    <row r="38" spans="1:12" ht="42" customHeight="1" x14ac:dyDescent="0.2">
      <c r="A38" s="65" t="s">
        <v>74</v>
      </c>
      <c r="B38" s="13" t="s">
        <v>75</v>
      </c>
      <c r="C38" s="14" t="s">
        <v>76</v>
      </c>
      <c r="D38" s="14" t="s">
        <v>243</v>
      </c>
      <c r="E38" s="98">
        <v>98.05</v>
      </c>
      <c r="F38" s="16">
        <f t="shared" si="4"/>
        <v>286.89999999999998</v>
      </c>
      <c r="G38" s="16">
        <f t="shared" si="7"/>
        <v>28.13</v>
      </c>
      <c r="H38" s="14">
        <f t="shared" si="9"/>
        <v>109.82</v>
      </c>
      <c r="I38" s="16">
        <f t="shared" si="5"/>
        <v>286.89999999999998</v>
      </c>
      <c r="J38" s="16">
        <f t="shared" si="6"/>
        <v>31.51</v>
      </c>
      <c r="K38" s="14">
        <v>573.79999999999995</v>
      </c>
      <c r="L38" s="129">
        <f t="shared" si="8"/>
        <v>59.64</v>
      </c>
    </row>
    <row r="39" spans="1:12" ht="42" customHeight="1" x14ac:dyDescent="0.2">
      <c r="A39" s="65" t="s">
        <v>77</v>
      </c>
      <c r="B39" s="13" t="s">
        <v>78</v>
      </c>
      <c r="C39" s="14" t="s">
        <v>76</v>
      </c>
      <c r="D39" s="14" t="s">
        <v>243</v>
      </c>
      <c r="E39" s="98">
        <v>98.05</v>
      </c>
      <c r="F39" s="16">
        <f t="shared" si="4"/>
        <v>85</v>
      </c>
      <c r="G39" s="16">
        <f t="shared" si="7"/>
        <v>8.33</v>
      </c>
      <c r="H39" s="14">
        <f t="shared" si="9"/>
        <v>109.82</v>
      </c>
      <c r="I39" s="16">
        <f t="shared" si="5"/>
        <v>85</v>
      </c>
      <c r="J39" s="16">
        <f t="shared" si="6"/>
        <v>9.33</v>
      </c>
      <c r="K39" s="14">
        <v>170</v>
      </c>
      <c r="L39" s="129">
        <f t="shared" si="8"/>
        <v>17.66</v>
      </c>
    </row>
    <row r="40" spans="1:12" ht="57" customHeight="1" x14ac:dyDescent="0.2">
      <c r="A40" s="65" t="s">
        <v>79</v>
      </c>
      <c r="B40" s="13" t="s">
        <v>80</v>
      </c>
      <c r="C40" s="14" t="s">
        <v>58</v>
      </c>
      <c r="D40" s="14" t="s">
        <v>243</v>
      </c>
      <c r="E40" s="98">
        <v>18.940000000000001</v>
      </c>
      <c r="F40" s="16">
        <f t="shared" si="4"/>
        <v>130</v>
      </c>
      <c r="G40" s="16">
        <f>ROUND(E40*F40/1000,2)</f>
        <v>2.46</v>
      </c>
      <c r="H40" s="14">
        <f t="shared" si="9"/>
        <v>21.21</v>
      </c>
      <c r="I40" s="16">
        <f t="shared" si="5"/>
        <v>130</v>
      </c>
      <c r="J40" s="16">
        <f t="shared" si="6"/>
        <v>2.76</v>
      </c>
      <c r="K40" s="14">
        <v>260</v>
      </c>
      <c r="L40" s="129">
        <f t="shared" ref="L40:L48" si="10">J40+G40</f>
        <v>5.22</v>
      </c>
    </row>
    <row r="41" spans="1:12" ht="61.5" customHeight="1" x14ac:dyDescent="0.2">
      <c r="A41" s="149" t="s">
        <v>83</v>
      </c>
      <c r="B41" s="137" t="s">
        <v>84</v>
      </c>
      <c r="C41" s="14" t="s">
        <v>256</v>
      </c>
      <c r="D41" s="14" t="s">
        <v>257</v>
      </c>
      <c r="E41" s="98">
        <v>53.59</v>
      </c>
      <c r="F41" s="16">
        <f t="shared" si="4"/>
        <v>703.1</v>
      </c>
      <c r="G41" s="16">
        <f>ROUND(F41*E41/1000,2)</f>
        <v>37.68</v>
      </c>
      <c r="H41" s="14">
        <f t="shared" si="9"/>
        <v>60.02</v>
      </c>
      <c r="I41" s="16">
        <f t="shared" si="5"/>
        <v>703.1</v>
      </c>
      <c r="J41" s="16">
        <f t="shared" si="6"/>
        <v>42.2</v>
      </c>
      <c r="K41" s="14">
        <v>1406.2</v>
      </c>
      <c r="L41" s="129">
        <f t="shared" si="10"/>
        <v>79.88</v>
      </c>
    </row>
    <row r="42" spans="1:12" ht="51.75" customHeight="1" x14ac:dyDescent="0.2">
      <c r="A42" s="247" t="s">
        <v>86</v>
      </c>
      <c r="B42" s="21" t="s">
        <v>87</v>
      </c>
      <c r="C42" s="14" t="s">
        <v>239</v>
      </c>
      <c r="D42" s="14" t="s">
        <v>258</v>
      </c>
      <c r="E42" s="98">
        <v>99.03</v>
      </c>
      <c r="F42" s="16">
        <f t="shared" si="4"/>
        <v>25</v>
      </c>
      <c r="G42" s="16">
        <f>ROUND(F42*E42/1000,2)</f>
        <v>2.48</v>
      </c>
      <c r="H42" s="14">
        <f t="shared" si="9"/>
        <v>110.91</v>
      </c>
      <c r="I42" s="16">
        <f t="shared" si="5"/>
        <v>25</v>
      </c>
      <c r="J42" s="16">
        <f t="shared" si="6"/>
        <v>2.77</v>
      </c>
      <c r="K42" s="14">
        <v>50</v>
      </c>
      <c r="L42" s="129">
        <f t="shared" si="10"/>
        <v>5.25</v>
      </c>
    </row>
    <row r="43" spans="1:12" ht="51.75" customHeight="1" x14ac:dyDescent="0.2">
      <c r="A43" s="247"/>
      <c r="B43" s="13" t="s">
        <v>259</v>
      </c>
      <c r="C43" s="14" t="s">
        <v>260</v>
      </c>
      <c r="D43" s="14" t="s">
        <v>261</v>
      </c>
      <c r="E43" s="98">
        <v>98.71</v>
      </c>
      <c r="F43" s="16">
        <f t="shared" si="4"/>
        <v>9.5</v>
      </c>
      <c r="G43" s="16">
        <f>ROUND(F43*E43/1000,2)</f>
        <v>0.94</v>
      </c>
      <c r="H43" s="14">
        <f t="shared" si="9"/>
        <v>110.56</v>
      </c>
      <c r="I43" s="16">
        <f t="shared" si="5"/>
        <v>9.5</v>
      </c>
      <c r="J43" s="16">
        <f t="shared" si="6"/>
        <v>1.05</v>
      </c>
      <c r="K43" s="14">
        <v>19</v>
      </c>
      <c r="L43" s="129">
        <f t="shared" si="10"/>
        <v>1.99</v>
      </c>
    </row>
    <row r="44" spans="1:12" ht="52.5" customHeight="1" x14ac:dyDescent="0.2">
      <c r="A44" s="150" t="s">
        <v>91</v>
      </c>
      <c r="B44" s="24" t="s">
        <v>92</v>
      </c>
      <c r="C44" s="14" t="s">
        <v>262</v>
      </c>
      <c r="D44" s="14" t="s">
        <v>243</v>
      </c>
      <c r="E44" s="98">
        <v>98.05</v>
      </c>
      <c r="F44" s="16">
        <f t="shared" si="4"/>
        <v>316</v>
      </c>
      <c r="G44" s="16">
        <f>ROUND(F44*E44/1000,2)</f>
        <v>30.98</v>
      </c>
      <c r="H44" s="14">
        <f t="shared" si="9"/>
        <v>109.82</v>
      </c>
      <c r="I44" s="16">
        <f t="shared" si="5"/>
        <v>316</v>
      </c>
      <c r="J44" s="16">
        <f t="shared" si="6"/>
        <v>34.700000000000003</v>
      </c>
      <c r="K44" s="14">
        <v>632</v>
      </c>
      <c r="L44" s="129">
        <f t="shared" si="10"/>
        <v>65.680000000000007</v>
      </c>
    </row>
    <row r="45" spans="1:12" ht="51.75" customHeight="1" x14ac:dyDescent="0.2">
      <c r="A45" s="151" t="s">
        <v>94</v>
      </c>
      <c r="B45" s="21" t="s">
        <v>95</v>
      </c>
      <c r="C45" s="14" t="s">
        <v>25</v>
      </c>
      <c r="D45" s="14" t="s">
        <v>243</v>
      </c>
      <c r="E45" s="138">
        <v>100.15</v>
      </c>
      <c r="F45" s="139">
        <f t="shared" si="4"/>
        <v>199</v>
      </c>
      <c r="G45" s="139">
        <f>ROUND(E45*F45/1000,2)</f>
        <v>19.93</v>
      </c>
      <c r="H45" s="14">
        <f>ROUND(E45*$H$78,2)</f>
        <v>115.17</v>
      </c>
      <c r="I45" s="16">
        <f t="shared" si="5"/>
        <v>199</v>
      </c>
      <c r="J45" s="16">
        <f t="shared" si="6"/>
        <v>22.92</v>
      </c>
      <c r="K45" s="14">
        <v>398</v>
      </c>
      <c r="L45" s="129">
        <f t="shared" si="10"/>
        <v>42.85</v>
      </c>
    </row>
    <row r="46" spans="1:12" ht="39.6" customHeight="1" x14ac:dyDescent="0.2">
      <c r="A46" s="247" t="s">
        <v>98</v>
      </c>
      <c r="B46" s="211" t="s">
        <v>101</v>
      </c>
      <c r="C46" s="136" t="s">
        <v>254</v>
      </c>
      <c r="D46" s="14" t="s">
        <v>255</v>
      </c>
      <c r="E46" s="140">
        <v>247.67</v>
      </c>
      <c r="F46" s="141">
        <f t="shared" si="4"/>
        <v>100</v>
      </c>
      <c r="G46" s="141">
        <f>ROUND(E46*F46/1000,2)</f>
        <v>24.77</v>
      </c>
      <c r="H46" s="14">
        <f t="shared" ref="H46:H51" si="11">ROUND(E46*$H$80,2)</f>
        <v>277.39</v>
      </c>
      <c r="I46" s="16">
        <f t="shared" si="5"/>
        <v>100</v>
      </c>
      <c r="J46" s="16">
        <f t="shared" si="6"/>
        <v>27.74</v>
      </c>
      <c r="K46" s="14">
        <v>200</v>
      </c>
      <c r="L46" s="129">
        <f t="shared" si="10"/>
        <v>52.51</v>
      </c>
    </row>
    <row r="47" spans="1:12" ht="51.75" customHeight="1" x14ac:dyDescent="0.2">
      <c r="A47" s="247"/>
      <c r="B47" s="211"/>
      <c r="C47" s="136" t="s">
        <v>263</v>
      </c>
      <c r="D47" s="142" t="s">
        <v>264</v>
      </c>
      <c r="E47" s="98">
        <v>515.55999999999995</v>
      </c>
      <c r="F47" s="16">
        <f t="shared" si="4"/>
        <v>3</v>
      </c>
      <c r="G47" s="16">
        <f t="shared" ref="G47:G52" si="12">ROUND(F47*E47/1000,2)</f>
        <v>1.55</v>
      </c>
      <c r="H47" s="14">
        <f t="shared" si="11"/>
        <v>577.42999999999995</v>
      </c>
      <c r="I47" s="16">
        <f t="shared" si="5"/>
        <v>3</v>
      </c>
      <c r="J47" s="16">
        <f t="shared" si="6"/>
        <v>1.73</v>
      </c>
      <c r="K47" s="14">
        <v>6</v>
      </c>
      <c r="L47" s="129">
        <f t="shared" si="10"/>
        <v>3.2800000000000002</v>
      </c>
    </row>
    <row r="48" spans="1:12" ht="34.5" customHeight="1" x14ac:dyDescent="0.2">
      <c r="A48" s="150" t="s">
        <v>104</v>
      </c>
      <c r="B48" s="21" t="s">
        <v>105</v>
      </c>
      <c r="C48" s="42" t="s">
        <v>265</v>
      </c>
      <c r="D48" s="14" t="s">
        <v>243</v>
      </c>
      <c r="E48" s="98">
        <v>134.15</v>
      </c>
      <c r="F48" s="16">
        <f t="shared" si="4"/>
        <v>900</v>
      </c>
      <c r="G48" s="16">
        <f t="shared" si="12"/>
        <v>120.74</v>
      </c>
      <c r="H48" s="14">
        <f t="shared" si="11"/>
        <v>150.25</v>
      </c>
      <c r="I48" s="16">
        <f t="shared" si="5"/>
        <v>900</v>
      </c>
      <c r="J48" s="16">
        <f t="shared" si="6"/>
        <v>135.22999999999999</v>
      </c>
      <c r="K48" s="14">
        <v>1800</v>
      </c>
      <c r="L48" s="129">
        <f t="shared" si="10"/>
        <v>255.96999999999997</v>
      </c>
    </row>
    <row r="49" spans="1:12 16383:16384" ht="43.5" customHeight="1" x14ac:dyDescent="0.2">
      <c r="A49" s="248" t="s">
        <v>107</v>
      </c>
      <c r="B49" s="246" t="s">
        <v>108</v>
      </c>
      <c r="C49" s="14" t="s">
        <v>266</v>
      </c>
      <c r="D49" s="136" t="s">
        <v>267</v>
      </c>
      <c r="E49" s="98">
        <v>65.69</v>
      </c>
      <c r="F49" s="16">
        <f t="shared" si="4"/>
        <v>16.2</v>
      </c>
      <c r="G49" s="16">
        <f t="shared" si="12"/>
        <v>1.06</v>
      </c>
      <c r="H49" s="14">
        <f t="shared" si="11"/>
        <v>73.569999999999993</v>
      </c>
      <c r="I49" s="16">
        <f t="shared" si="5"/>
        <v>16.2</v>
      </c>
      <c r="J49" s="16">
        <f t="shared" si="6"/>
        <v>1.19</v>
      </c>
      <c r="K49" s="139">
        <v>32.4</v>
      </c>
      <c r="L49" s="129">
        <f>G49+J49</f>
        <v>2.25</v>
      </c>
    </row>
    <row r="50" spans="1:12 16383:16384" ht="48.75" customHeight="1" x14ac:dyDescent="0.2">
      <c r="A50" s="248"/>
      <c r="B50" s="246"/>
      <c r="C50" s="14" t="s">
        <v>268</v>
      </c>
      <c r="D50" s="14" t="s">
        <v>197</v>
      </c>
      <c r="E50" s="98">
        <v>136.66999999999999</v>
      </c>
      <c r="F50" s="16">
        <f t="shared" si="4"/>
        <v>82</v>
      </c>
      <c r="G50" s="16">
        <f t="shared" si="12"/>
        <v>11.21</v>
      </c>
      <c r="H50" s="14">
        <f t="shared" si="11"/>
        <v>153.07</v>
      </c>
      <c r="I50" s="16">
        <f t="shared" si="5"/>
        <v>82</v>
      </c>
      <c r="J50" s="16">
        <f t="shared" si="6"/>
        <v>12.55</v>
      </c>
      <c r="K50" s="141">
        <v>164</v>
      </c>
      <c r="L50" s="129">
        <f>G50+J50</f>
        <v>23.76</v>
      </c>
    </row>
    <row r="51" spans="1:12 16383:16384" ht="51" customHeight="1" x14ac:dyDescent="0.2">
      <c r="A51" s="248"/>
      <c r="B51" s="246"/>
      <c r="C51" s="14" t="s">
        <v>269</v>
      </c>
      <c r="D51" s="148" t="s">
        <v>270</v>
      </c>
      <c r="E51" s="98">
        <v>73.510000000000005</v>
      </c>
      <c r="F51" s="16">
        <f t="shared" si="4"/>
        <v>143</v>
      </c>
      <c r="G51" s="16">
        <f t="shared" si="12"/>
        <v>10.51</v>
      </c>
      <c r="H51" s="14">
        <f t="shared" si="11"/>
        <v>82.33</v>
      </c>
      <c r="I51" s="16">
        <f t="shared" si="5"/>
        <v>143</v>
      </c>
      <c r="J51" s="16">
        <f t="shared" si="6"/>
        <v>11.77</v>
      </c>
      <c r="K51" s="14">
        <v>286</v>
      </c>
      <c r="L51" s="129">
        <f>J51+G51</f>
        <v>22.28</v>
      </c>
    </row>
    <row r="52" spans="1:12 16383:16384" ht="51" customHeight="1" thickBot="1" x14ac:dyDescent="0.25">
      <c r="A52" s="88" t="s">
        <v>110</v>
      </c>
      <c r="B52" s="70" t="s">
        <v>111</v>
      </c>
      <c r="C52" s="42" t="s">
        <v>25</v>
      </c>
      <c r="D52" s="42" t="s">
        <v>243</v>
      </c>
      <c r="E52" s="117">
        <v>100.15</v>
      </c>
      <c r="F52" s="44">
        <f t="shared" si="4"/>
        <v>90</v>
      </c>
      <c r="G52" s="44">
        <f t="shared" si="12"/>
        <v>9.01</v>
      </c>
      <c r="H52" s="42">
        <f>ROUND(E52*$H$78,2)</f>
        <v>115.17</v>
      </c>
      <c r="I52" s="44">
        <f t="shared" si="5"/>
        <v>90</v>
      </c>
      <c r="J52" s="44">
        <f t="shared" si="6"/>
        <v>10.37</v>
      </c>
      <c r="K52" s="42">
        <v>180</v>
      </c>
      <c r="L52" s="130">
        <f>J52+G52</f>
        <v>19.38</v>
      </c>
    </row>
    <row r="53" spans="1:12 16383:16384" ht="28.5" customHeight="1" thickBot="1" x14ac:dyDescent="0.25">
      <c r="A53" s="77" t="s">
        <v>112</v>
      </c>
      <c r="B53" s="78" t="s">
        <v>113</v>
      </c>
      <c r="C53" s="79"/>
      <c r="D53" s="79"/>
      <c r="E53" s="79"/>
      <c r="F53" s="79">
        <f>SUM(F54:F55)</f>
        <v>619.5</v>
      </c>
      <c r="G53" s="79">
        <f>SUM(G54:G55)</f>
        <v>62.05</v>
      </c>
      <c r="H53" s="79"/>
      <c r="I53" s="79">
        <f>SUM(I54:I55)</f>
        <v>619.5</v>
      </c>
      <c r="J53" s="79">
        <f>SUM(J54:J55)</f>
        <v>71.34</v>
      </c>
      <c r="K53" s="79">
        <f>SUM(K54:K55)</f>
        <v>1239</v>
      </c>
      <c r="L53" s="80">
        <f>SUM(L54:L55)</f>
        <v>133.38999999999999</v>
      </c>
    </row>
    <row r="54" spans="1:12 16383:16384" ht="34.5" customHeight="1" x14ac:dyDescent="0.2">
      <c r="A54" s="72" t="s">
        <v>114</v>
      </c>
      <c r="B54" s="73" t="s">
        <v>115</v>
      </c>
      <c r="C54" s="30" t="s">
        <v>25</v>
      </c>
      <c r="D54" s="74" t="s">
        <v>243</v>
      </c>
      <c r="E54" s="115">
        <v>100.15</v>
      </c>
      <c r="F54" s="74">
        <f>ROUND(K54/12*6,2)</f>
        <v>100.5</v>
      </c>
      <c r="G54" s="74">
        <f>ROUND(F54*E54/1000,2)</f>
        <v>10.07</v>
      </c>
      <c r="H54" s="30">
        <f>ROUND(E54*$H$78,2)</f>
        <v>115.17</v>
      </c>
      <c r="I54" s="74">
        <f>K54-F54</f>
        <v>100.5</v>
      </c>
      <c r="J54" s="74">
        <f>ROUND(I54*H54/1000,2)</f>
        <v>11.57</v>
      </c>
      <c r="K54" s="74">
        <v>201</v>
      </c>
      <c r="L54" s="128">
        <f>G54+J54</f>
        <v>21.64</v>
      </c>
    </row>
    <row r="55" spans="1:12 16383:16384" s="12" customFormat="1" ht="36" customHeight="1" thickBot="1" x14ac:dyDescent="0.25">
      <c r="A55" s="87" t="s">
        <v>116</v>
      </c>
      <c r="B55" s="70" t="s">
        <v>271</v>
      </c>
      <c r="C55" s="42" t="s">
        <v>25</v>
      </c>
      <c r="D55" s="44" t="s">
        <v>243</v>
      </c>
      <c r="E55" s="117">
        <v>100.15</v>
      </c>
      <c r="F55" s="44">
        <f>ROUND(K55/12*6,2)</f>
        <v>519</v>
      </c>
      <c r="G55" s="44">
        <f>ROUND(F55*E55/1000,2)</f>
        <v>51.98</v>
      </c>
      <c r="H55" s="42">
        <f>ROUND(E55*$H$78,2)</f>
        <v>115.17</v>
      </c>
      <c r="I55" s="44">
        <f>K55-F55</f>
        <v>519</v>
      </c>
      <c r="J55" s="44">
        <f>ROUND(H55*I55/1000,2)</f>
        <v>59.77</v>
      </c>
      <c r="K55" s="44">
        <v>1038</v>
      </c>
      <c r="L55" s="130">
        <f>J55+G55</f>
        <v>111.75</v>
      </c>
      <c r="XFC55" s="20"/>
      <c r="XFD55" s="20"/>
    </row>
    <row r="56" spans="1:12 16383:16384" ht="29.25" customHeight="1" thickBot="1" x14ac:dyDescent="0.25">
      <c r="A56" s="77" t="s">
        <v>118</v>
      </c>
      <c r="B56" s="78" t="s">
        <v>119</v>
      </c>
      <c r="C56" s="79"/>
      <c r="D56" s="79"/>
      <c r="E56" s="79"/>
      <c r="F56" s="79">
        <f>SUM(F57:F64)</f>
        <v>97043.5</v>
      </c>
      <c r="G56" s="79">
        <f>SUM(G57:G64)</f>
        <v>9292.4700000000012</v>
      </c>
      <c r="H56" s="79"/>
      <c r="I56" s="79">
        <f>SUM(I57:I64)</f>
        <v>97043.5</v>
      </c>
      <c r="J56" s="79">
        <f>SUM(J57:J64)</f>
        <v>10683.12</v>
      </c>
      <c r="K56" s="79">
        <f>SUM(K57:K64)</f>
        <v>194087</v>
      </c>
      <c r="L56" s="80">
        <f>SUM(L57:L64)</f>
        <v>19975.59</v>
      </c>
    </row>
    <row r="57" spans="1:12 16383:16384" ht="41.25" customHeight="1" x14ac:dyDescent="0.2">
      <c r="A57" s="72" t="s">
        <v>120</v>
      </c>
      <c r="B57" s="93" t="s">
        <v>121</v>
      </c>
      <c r="C57" s="30" t="s">
        <v>25</v>
      </c>
      <c r="D57" s="30" t="s">
        <v>243</v>
      </c>
      <c r="E57" s="115">
        <v>100.15</v>
      </c>
      <c r="F57" s="74">
        <f t="shared" ref="F57:F64" si="13">ROUND(K57/12*6,2)</f>
        <v>70000</v>
      </c>
      <c r="G57" s="74">
        <f>ROUND(F57*E57/1000,2)</f>
        <v>7010.5</v>
      </c>
      <c r="H57" s="30">
        <f>ROUND(E57*$H$78,2)</f>
        <v>115.17</v>
      </c>
      <c r="I57" s="74">
        <f t="shared" ref="I57:I64" si="14">K57-F57</f>
        <v>70000</v>
      </c>
      <c r="J57" s="74">
        <f>ROUND(I57*H57/1000,2)</f>
        <v>8061.9</v>
      </c>
      <c r="K57" s="30">
        <v>140000</v>
      </c>
      <c r="L57" s="128">
        <f>G57+J57</f>
        <v>15072.4</v>
      </c>
    </row>
    <row r="58" spans="1:12 16383:16384" ht="44.25" customHeight="1" x14ac:dyDescent="0.2">
      <c r="A58" s="66" t="s">
        <v>122</v>
      </c>
      <c r="B58" s="13" t="s">
        <v>123</v>
      </c>
      <c r="C58" s="14" t="s">
        <v>25</v>
      </c>
      <c r="D58" s="14" t="s">
        <v>243</v>
      </c>
      <c r="E58" s="98">
        <v>100.15</v>
      </c>
      <c r="F58" s="16">
        <f t="shared" si="13"/>
        <v>1347.5</v>
      </c>
      <c r="G58" s="16">
        <f>ROUND(F58*E58/1000,2)</f>
        <v>134.94999999999999</v>
      </c>
      <c r="H58" s="14">
        <f>ROUND(E58*$H$78,2)</f>
        <v>115.17</v>
      </c>
      <c r="I58" s="16">
        <f t="shared" si="14"/>
        <v>1347.5</v>
      </c>
      <c r="J58" s="16">
        <f>ROUND(I58*H58/1000,2)</f>
        <v>155.19</v>
      </c>
      <c r="K58" s="14">
        <v>2695</v>
      </c>
      <c r="L58" s="129">
        <f>G58+J58</f>
        <v>290.14</v>
      </c>
    </row>
    <row r="59" spans="1:12 16383:16384" ht="42.75" customHeight="1" x14ac:dyDescent="0.2">
      <c r="A59" s="66" t="s">
        <v>124</v>
      </c>
      <c r="B59" s="27" t="s">
        <v>125</v>
      </c>
      <c r="C59" s="14" t="s">
        <v>25</v>
      </c>
      <c r="D59" s="14" t="s">
        <v>243</v>
      </c>
      <c r="E59" s="98">
        <v>100.15</v>
      </c>
      <c r="F59" s="16">
        <f t="shared" si="13"/>
        <v>10000</v>
      </c>
      <c r="G59" s="16">
        <f>ROUND(F59*E59/1000,2)</f>
        <v>1001.5</v>
      </c>
      <c r="H59" s="14">
        <f>ROUND(E59*$H$78,2)</f>
        <v>115.17</v>
      </c>
      <c r="I59" s="16">
        <f t="shared" si="14"/>
        <v>10000</v>
      </c>
      <c r="J59" s="16">
        <f>ROUND(I59*H59/1000,2)</f>
        <v>1151.7</v>
      </c>
      <c r="K59" s="16">
        <v>20000</v>
      </c>
      <c r="L59" s="129">
        <f>G59+J59</f>
        <v>2153.1999999999998</v>
      </c>
    </row>
    <row r="60" spans="1:12 16383:16384" ht="39" customHeight="1" x14ac:dyDescent="0.2">
      <c r="A60" s="66" t="s">
        <v>126</v>
      </c>
      <c r="B60" s="13" t="s">
        <v>129</v>
      </c>
      <c r="C60" s="14" t="s">
        <v>25</v>
      </c>
      <c r="D60" s="14" t="s">
        <v>243</v>
      </c>
      <c r="E60" s="98">
        <v>100.15</v>
      </c>
      <c r="F60" s="16">
        <f t="shared" si="13"/>
        <v>30</v>
      </c>
      <c r="G60" s="16">
        <f>ROUND(F60*E60/1000,2)</f>
        <v>3</v>
      </c>
      <c r="H60" s="14">
        <f>ROUND(E60*$H$78,2)</f>
        <v>115.17</v>
      </c>
      <c r="I60" s="16">
        <f t="shared" si="14"/>
        <v>30</v>
      </c>
      <c r="J60" s="16">
        <f>ROUND(I60*H60/1000,2)</f>
        <v>3.46</v>
      </c>
      <c r="K60" s="14">
        <v>60</v>
      </c>
      <c r="L60" s="129">
        <f>G60+J60</f>
        <v>6.46</v>
      </c>
    </row>
    <row r="61" spans="1:12 16383:16384" ht="34.5" customHeight="1" x14ac:dyDescent="0.2">
      <c r="A61" s="66" t="s">
        <v>128</v>
      </c>
      <c r="B61" s="41" t="s">
        <v>272</v>
      </c>
      <c r="C61" s="42" t="s">
        <v>25</v>
      </c>
      <c r="D61" s="14" t="s">
        <v>243</v>
      </c>
      <c r="E61" s="98">
        <v>100.15</v>
      </c>
      <c r="F61" s="16">
        <f t="shared" si="13"/>
        <v>415</v>
      </c>
      <c r="G61" s="16">
        <f>ROUND(F61*E61/1000,2)</f>
        <v>41.56</v>
      </c>
      <c r="H61" s="14">
        <f>ROUND(E61*$H$78,2)</f>
        <v>115.17</v>
      </c>
      <c r="I61" s="16">
        <f t="shared" si="14"/>
        <v>415</v>
      </c>
      <c r="J61" s="16">
        <f>ROUND(I61*H61/1000,2)</f>
        <v>47.8</v>
      </c>
      <c r="K61" s="14">
        <v>830</v>
      </c>
      <c r="L61" s="129">
        <f>G61+J61</f>
        <v>89.36</v>
      </c>
    </row>
    <row r="62" spans="1:12 16383:16384" ht="41.25" customHeight="1" x14ac:dyDescent="0.2">
      <c r="A62" s="67" t="s">
        <v>130</v>
      </c>
      <c r="B62" s="13" t="s">
        <v>136</v>
      </c>
      <c r="C62" s="134" t="s">
        <v>58</v>
      </c>
      <c r="D62" s="14" t="s">
        <v>243</v>
      </c>
      <c r="E62" s="98">
        <v>18.940000000000001</v>
      </c>
      <c r="F62" s="16">
        <f t="shared" si="13"/>
        <v>5250</v>
      </c>
      <c r="G62" s="16">
        <f>ROUND(E62*F62/1000,2)</f>
        <v>99.44</v>
      </c>
      <c r="H62" s="14">
        <f>ROUND(E62*$H$80,2)</f>
        <v>21.21</v>
      </c>
      <c r="I62" s="16">
        <f t="shared" si="14"/>
        <v>5250</v>
      </c>
      <c r="J62" s="16">
        <f>ROUND(H62*I62/1000,2)</f>
        <v>111.35</v>
      </c>
      <c r="K62" s="14">
        <v>10500</v>
      </c>
      <c r="L62" s="129">
        <f>J62+G62</f>
        <v>210.79</v>
      </c>
    </row>
    <row r="63" spans="1:12 16383:16384" ht="41.25" customHeight="1" x14ac:dyDescent="0.2">
      <c r="A63" s="67" t="s">
        <v>130</v>
      </c>
      <c r="B63" s="13" t="s">
        <v>200</v>
      </c>
      <c r="C63" s="42" t="s">
        <v>273</v>
      </c>
      <c r="D63" s="14" t="s">
        <v>243</v>
      </c>
      <c r="E63" s="98">
        <v>100.15</v>
      </c>
      <c r="F63" s="16">
        <f t="shared" si="13"/>
        <v>10000</v>
      </c>
      <c r="G63" s="16">
        <f>ROUND(E63*F63/1000,2)</f>
        <v>1001.5</v>
      </c>
      <c r="H63" s="14">
        <f>ROUND(E63*$H$78,2)</f>
        <v>115.17</v>
      </c>
      <c r="I63" s="16">
        <f t="shared" si="14"/>
        <v>10000</v>
      </c>
      <c r="J63" s="16">
        <f>ROUND(H63*I63/1000,2)</f>
        <v>1151.7</v>
      </c>
      <c r="K63" s="14">
        <v>20000</v>
      </c>
      <c r="L63" s="129">
        <f>J63+G63</f>
        <v>2153.1999999999998</v>
      </c>
    </row>
    <row r="64" spans="1:12 16383:16384" s="12" customFormat="1" ht="41.25" customHeight="1" thickBot="1" x14ac:dyDescent="0.25">
      <c r="A64" s="87" t="s">
        <v>132</v>
      </c>
      <c r="B64" s="41" t="s">
        <v>274</v>
      </c>
      <c r="C64" s="157" t="s">
        <v>58</v>
      </c>
      <c r="D64" s="42" t="s">
        <v>243</v>
      </c>
      <c r="E64" s="117">
        <v>18.940000000000001</v>
      </c>
      <c r="F64" s="44">
        <f t="shared" si="13"/>
        <v>1</v>
      </c>
      <c r="G64" s="44">
        <f>ROUND(E64*F64/1000,2)</f>
        <v>0.02</v>
      </c>
      <c r="H64" s="42">
        <f>ROUND(E64*$H$80,2)</f>
        <v>21.21</v>
      </c>
      <c r="I64" s="44">
        <f t="shared" si="14"/>
        <v>1</v>
      </c>
      <c r="J64" s="44">
        <f>ROUND(H64*I64/1000,2)</f>
        <v>0.02</v>
      </c>
      <c r="K64" s="42">
        <v>2</v>
      </c>
      <c r="L64" s="130">
        <f>J64+G64</f>
        <v>0.04</v>
      </c>
      <c r="XFC64" s="20"/>
      <c r="XFD64" s="20"/>
    </row>
    <row r="65" spans="1:12 16383:16384" s="12" customFormat="1" ht="27.75" customHeight="1" thickBot="1" x14ac:dyDescent="0.25">
      <c r="A65" s="77" t="s">
        <v>141</v>
      </c>
      <c r="B65" s="78" t="s">
        <v>202</v>
      </c>
      <c r="C65" s="79"/>
      <c r="D65" s="79"/>
      <c r="E65" s="79"/>
      <c r="F65" s="79">
        <f>SUM(F66:F68)</f>
        <v>769.38</v>
      </c>
      <c r="G65" s="79">
        <f>SUM(G66:G68)</f>
        <v>86.81</v>
      </c>
      <c r="H65" s="79"/>
      <c r="I65" s="79">
        <f>SUM(I66:I68)</f>
        <v>769.38</v>
      </c>
      <c r="J65" s="79">
        <f>SUM(J66:J68)</f>
        <v>98.72</v>
      </c>
      <c r="K65" s="79">
        <f>SUM(K66:K68)</f>
        <v>1538.76</v>
      </c>
      <c r="L65" s="80">
        <f>SUM(L66:L68)</f>
        <v>185.52999999999997</v>
      </c>
      <c r="XFC65" s="20"/>
      <c r="XFD65" s="20"/>
    </row>
    <row r="66" spans="1:12 16383:16384" ht="27.75" customHeight="1" x14ac:dyDescent="0.2">
      <c r="A66" s="241" t="s">
        <v>143</v>
      </c>
      <c r="B66" s="244" t="s">
        <v>144</v>
      </c>
      <c r="C66" s="85" t="s">
        <v>265</v>
      </c>
      <c r="D66" s="74" t="s">
        <v>243</v>
      </c>
      <c r="E66" s="115">
        <v>134.15</v>
      </c>
      <c r="F66" s="74">
        <f>ROUND(K66/12*6,2)</f>
        <v>28.98</v>
      </c>
      <c r="G66" s="74">
        <f>ROUND(F66*E66/1000,2)</f>
        <v>3.89</v>
      </c>
      <c r="H66" s="30">
        <f>ROUND(E66*$H$80,2)</f>
        <v>150.25</v>
      </c>
      <c r="I66" s="74">
        <f>K66-F66</f>
        <v>28.98</v>
      </c>
      <c r="J66" s="74">
        <f>ROUND(I66*H66/1000,2)</f>
        <v>4.3499999999999996</v>
      </c>
      <c r="K66" s="74">
        <v>57.96</v>
      </c>
      <c r="L66" s="128">
        <f>G66+J66</f>
        <v>8.24</v>
      </c>
    </row>
    <row r="67" spans="1:12 16383:16384" ht="27.75" customHeight="1" x14ac:dyDescent="0.2">
      <c r="A67" s="242"/>
      <c r="B67" s="245"/>
      <c r="C67" s="14" t="s">
        <v>25</v>
      </c>
      <c r="D67" s="16" t="s">
        <v>243</v>
      </c>
      <c r="E67" s="98">
        <v>100.15</v>
      </c>
      <c r="F67" s="16">
        <f>ROUND(K67/12*6,2)</f>
        <v>500.29</v>
      </c>
      <c r="G67" s="16">
        <f>ROUND(F67*E67/1000,2)</f>
        <v>50.1</v>
      </c>
      <c r="H67" s="14">
        <f>ROUND(E67*$H$78,2)</f>
        <v>115.17</v>
      </c>
      <c r="I67" s="16">
        <f>K67-F67</f>
        <v>500.29</v>
      </c>
      <c r="J67" s="16">
        <f>ROUND(I67*H67/1000,2)</f>
        <v>57.62</v>
      </c>
      <c r="K67" s="16">
        <v>1000.58</v>
      </c>
      <c r="L67" s="129">
        <f>G67+J67</f>
        <v>107.72</v>
      </c>
    </row>
    <row r="68" spans="1:12 16383:16384" s="12" customFormat="1" ht="39.75" customHeight="1" thickBot="1" x14ac:dyDescent="0.25">
      <c r="A68" s="243"/>
      <c r="B68" s="246"/>
      <c r="C68" s="42" t="s">
        <v>268</v>
      </c>
      <c r="D68" s="42" t="s">
        <v>197</v>
      </c>
      <c r="E68" s="117">
        <v>136.66999999999999</v>
      </c>
      <c r="F68" s="44">
        <f>ROUND(K68/12*6,2)</f>
        <v>240.11</v>
      </c>
      <c r="G68" s="44">
        <f>ROUND(F68*E68/1000,2)</f>
        <v>32.82</v>
      </c>
      <c r="H68" s="42">
        <f>ROUND(E68*$H$80,2)</f>
        <v>153.07</v>
      </c>
      <c r="I68" s="44">
        <f>K68-F68</f>
        <v>240.11</v>
      </c>
      <c r="J68" s="44">
        <f>ROUND(I68*H68/1000,2)</f>
        <v>36.75</v>
      </c>
      <c r="K68" s="44">
        <v>480.22</v>
      </c>
      <c r="L68" s="130">
        <f>G68+J68</f>
        <v>69.569999999999993</v>
      </c>
      <c r="XFC68" s="20"/>
      <c r="XFD68" s="20"/>
    </row>
    <row r="69" spans="1:12 16383:16384" ht="27.75" customHeight="1" thickBot="1" x14ac:dyDescent="0.25">
      <c r="A69" s="77" t="s">
        <v>150</v>
      </c>
      <c r="B69" s="78" t="s">
        <v>151</v>
      </c>
      <c r="C69" s="79"/>
      <c r="D69" s="79"/>
      <c r="E69" s="79"/>
      <c r="F69" s="79">
        <f>F70</f>
        <v>116.18</v>
      </c>
      <c r="G69" s="79">
        <f>G70</f>
        <v>11.64</v>
      </c>
      <c r="H69" s="79"/>
      <c r="I69" s="79">
        <f>I70</f>
        <v>116.16999999999999</v>
      </c>
      <c r="J69" s="79">
        <f>J70</f>
        <v>13.38</v>
      </c>
      <c r="K69" s="79">
        <f>K70</f>
        <v>232.35</v>
      </c>
      <c r="L69" s="80">
        <f>L70</f>
        <v>25.020000000000003</v>
      </c>
    </row>
    <row r="70" spans="1:12 16383:16384" s="12" customFormat="1" ht="55.15" customHeight="1" thickBot="1" x14ac:dyDescent="0.25">
      <c r="A70" s="158" t="s">
        <v>152</v>
      </c>
      <c r="B70" s="82" t="s">
        <v>275</v>
      </c>
      <c r="C70" s="85" t="s">
        <v>25</v>
      </c>
      <c r="D70" s="83" t="s">
        <v>243</v>
      </c>
      <c r="E70" s="119">
        <v>100.15</v>
      </c>
      <c r="F70" s="83">
        <f>ROUND(K70/12*6,2)</f>
        <v>116.18</v>
      </c>
      <c r="G70" s="83">
        <f>ROUND(F70*E70/1000,2)</f>
        <v>11.64</v>
      </c>
      <c r="H70" s="85">
        <f>ROUND(E70*$H$78,2)</f>
        <v>115.17</v>
      </c>
      <c r="I70" s="83">
        <f>K70-F70</f>
        <v>116.16999999999999</v>
      </c>
      <c r="J70" s="83">
        <f>ROUND(I70*H70/1000,2)</f>
        <v>13.38</v>
      </c>
      <c r="K70" s="83">
        <v>232.35</v>
      </c>
      <c r="L70" s="131">
        <f>G70+J70</f>
        <v>25.020000000000003</v>
      </c>
      <c r="XFC70" s="20"/>
      <c r="XFD70" s="20"/>
    </row>
    <row r="71" spans="1:12 16383:16384" s="12" customFormat="1" ht="37.5" customHeight="1" thickBot="1" x14ac:dyDescent="0.25">
      <c r="A71" s="77" t="s">
        <v>154</v>
      </c>
      <c r="B71" s="78" t="s">
        <v>155</v>
      </c>
      <c r="C71" s="79"/>
      <c r="D71" s="79"/>
      <c r="E71" s="79"/>
      <c r="F71" s="79">
        <f>F72</f>
        <v>150</v>
      </c>
      <c r="G71" s="79">
        <f>G72</f>
        <v>15.02</v>
      </c>
      <c r="H71" s="79"/>
      <c r="I71" s="79">
        <f>I72</f>
        <v>150</v>
      </c>
      <c r="J71" s="79">
        <f>J72</f>
        <v>17.28</v>
      </c>
      <c r="K71" s="79">
        <f>K72</f>
        <v>300</v>
      </c>
      <c r="L71" s="80">
        <f>L72</f>
        <v>32.299999999999997</v>
      </c>
      <c r="XFC71" s="20"/>
      <c r="XFD71" s="20"/>
    </row>
    <row r="72" spans="1:12 16383:16384" s="12" customFormat="1" ht="31.5" customHeight="1" thickBot="1" x14ac:dyDescent="0.25">
      <c r="A72" s="158" t="s">
        <v>156</v>
      </c>
      <c r="B72" s="82" t="s">
        <v>157</v>
      </c>
      <c r="C72" s="85" t="s">
        <v>25</v>
      </c>
      <c r="D72" s="83" t="s">
        <v>243</v>
      </c>
      <c r="E72" s="119">
        <v>100.15</v>
      </c>
      <c r="F72" s="83">
        <f>ROUND(K72/12*6,2)</f>
        <v>150</v>
      </c>
      <c r="G72" s="83">
        <f>ROUND(F72*E72/1000,2)</f>
        <v>15.02</v>
      </c>
      <c r="H72" s="85">
        <f>ROUND(E72*$H$78,2)</f>
        <v>115.17</v>
      </c>
      <c r="I72" s="83">
        <f>K72-F72</f>
        <v>150</v>
      </c>
      <c r="J72" s="83">
        <f>ROUND(H72*I72/1000,2)</f>
        <v>17.28</v>
      </c>
      <c r="K72" s="83">
        <v>300</v>
      </c>
      <c r="L72" s="131">
        <f>J72+G72</f>
        <v>32.299999999999997</v>
      </c>
      <c r="XFC72" s="20"/>
      <c r="XFD72" s="20"/>
    </row>
    <row r="73" spans="1:12 16383:16384" ht="17.25" customHeight="1" thickBot="1" x14ac:dyDescent="0.25">
      <c r="A73" s="46"/>
      <c r="B73" s="49" t="s">
        <v>304</v>
      </c>
      <c r="C73" s="47"/>
      <c r="D73" s="47"/>
      <c r="E73" s="47"/>
      <c r="F73" s="47">
        <f>F12+F24+F53+F56+F65+F69+F71</f>
        <v>143088.28</v>
      </c>
      <c r="G73" s="47">
        <f>G12+G24+G53+G56+G65+G69+G71</f>
        <v>12368.500000000002</v>
      </c>
      <c r="H73" s="47"/>
      <c r="I73" s="47">
        <f>I12+I24+I53+I56+I65+I69+I71</f>
        <v>143088.21300000002</v>
      </c>
      <c r="J73" s="47">
        <f>J12+J24+J53+J56+J65+J69+J71</f>
        <v>14173.28</v>
      </c>
      <c r="K73" s="47">
        <f>K12+K24+K53+K56+K65+K69+K71</f>
        <v>286176.49299999996</v>
      </c>
      <c r="L73" s="48">
        <f>L12+L24+L53+L56+L65+L69+L71</f>
        <v>26541.78</v>
      </c>
    </row>
    <row r="74" spans="1:12 16383:16384" ht="14.65" customHeight="1" x14ac:dyDescent="0.2"/>
    <row r="75" spans="1:12 16383:16384" ht="14.65" customHeight="1" x14ac:dyDescent="0.2"/>
    <row r="76" spans="1:12 16383:16384" ht="14.65" customHeight="1" thickBot="1" x14ac:dyDescent="0.25">
      <c r="B76" s="143" t="s">
        <v>276</v>
      </c>
      <c r="C76" s="35"/>
      <c r="D76" s="144"/>
      <c r="E76" s="145"/>
      <c r="F76" s="145"/>
      <c r="G76" s="145"/>
    </row>
    <row r="77" spans="1:12 16383:16384" ht="14.65" hidden="1" customHeight="1" x14ac:dyDescent="0.2">
      <c r="B77" s="146" t="s">
        <v>277</v>
      </c>
      <c r="C77" s="35"/>
      <c r="D77" s="144"/>
      <c r="E77" s="145"/>
      <c r="F77" s="145"/>
      <c r="G77" s="145"/>
    </row>
    <row r="78" spans="1:12 16383:16384" ht="14.65" customHeight="1" thickBot="1" x14ac:dyDescent="0.25">
      <c r="B78" s="146" t="s">
        <v>277</v>
      </c>
      <c r="C78" s="35"/>
      <c r="D78" s="144"/>
      <c r="E78" s="145"/>
      <c r="F78" s="145"/>
      <c r="G78" s="145"/>
      <c r="H78" s="37">
        <v>1.1499999999999999</v>
      </c>
    </row>
    <row r="79" spans="1:12 16383:16384" ht="14.65" customHeight="1" thickBot="1" x14ac:dyDescent="0.25">
      <c r="B79" s="146"/>
      <c r="C79" s="35"/>
      <c r="D79" s="144"/>
      <c r="E79" s="145"/>
      <c r="F79" s="145"/>
      <c r="G79" s="145"/>
    </row>
    <row r="80" spans="1:12 16383:16384" ht="14.65" customHeight="1" x14ac:dyDescent="0.2">
      <c r="B80" s="146" t="s">
        <v>278</v>
      </c>
      <c r="C80" s="35"/>
      <c r="D80" s="144"/>
      <c r="E80" s="145"/>
      <c r="F80" s="145"/>
      <c r="G80" s="145"/>
      <c r="H80" s="37">
        <v>1.1200000000000001</v>
      </c>
    </row>
    <row r="81" spans="2:8" ht="14.65" customHeight="1" x14ac:dyDescent="0.2">
      <c r="B81" s="19"/>
      <c r="C81" s="35"/>
      <c r="D81" s="144"/>
      <c r="E81" s="145"/>
      <c r="F81" s="145"/>
      <c r="G81" s="145"/>
      <c r="H81" s="145"/>
    </row>
    <row r="82" spans="2:8" ht="14.65" customHeight="1" x14ac:dyDescent="0.2">
      <c r="H82" s="145"/>
    </row>
    <row r="83" spans="2:8" ht="14.65" customHeight="1" x14ac:dyDescent="0.2"/>
  </sheetData>
  <mergeCells count="34">
    <mergeCell ref="I2:L2"/>
    <mergeCell ref="I3:L3"/>
    <mergeCell ref="I4:L4"/>
    <mergeCell ref="B5:L5"/>
    <mergeCell ref="A7:A10"/>
    <mergeCell ref="B7:B10"/>
    <mergeCell ref="C7:C10"/>
    <mergeCell ref="D7:D10"/>
    <mergeCell ref="E7:L7"/>
    <mergeCell ref="E8:G8"/>
    <mergeCell ref="H8:J8"/>
    <mergeCell ref="K8:L8"/>
    <mergeCell ref="E9:E10"/>
    <mergeCell ref="F9:F10"/>
    <mergeCell ref="G9:G10"/>
    <mergeCell ref="H9:H10"/>
    <mergeCell ref="I9:I10"/>
    <mergeCell ref="J9:J10"/>
    <mergeCell ref="K9:K10"/>
    <mergeCell ref="L9:L10"/>
    <mergeCell ref="A16:A17"/>
    <mergeCell ref="B16:B17"/>
    <mergeCell ref="A18:A19"/>
    <mergeCell ref="A20:A21"/>
    <mergeCell ref="A28:A31"/>
    <mergeCell ref="A32:A34"/>
    <mergeCell ref="B32:B34"/>
    <mergeCell ref="A66:A68"/>
    <mergeCell ref="B66:B68"/>
    <mergeCell ref="A42:A43"/>
    <mergeCell ref="A46:A47"/>
    <mergeCell ref="B46:B47"/>
    <mergeCell ref="A49:A51"/>
    <mergeCell ref="B49:B51"/>
  </mergeCells>
  <pageMargins left="0.39370078740157483" right="0.39370078740157483" top="0.78740157480314965" bottom="0" header="0.39370078740157483" footer="0"/>
  <pageSetup paperSize="9" scale="69" fitToHeight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68"/>
  <sheetViews>
    <sheetView view="pageBreakPreview" zoomScale="60" zoomScaleNormal="100" workbookViewId="0">
      <pane ySplit="11" topLeftCell="A54" activePane="bottomLeft" state="frozen"/>
      <selection pane="bottomLeft" activeCell="I4" sqref="I4:L4"/>
    </sheetView>
  </sheetViews>
  <sheetFormatPr defaultColWidth="9" defaultRowHeight="12.75" outlineLevelCol="1" x14ac:dyDescent="0.2"/>
  <cols>
    <col min="1" max="1" width="4.5703125" style="19" customWidth="1"/>
    <col min="2" max="2" width="48" style="33" customWidth="1"/>
    <col min="3" max="3" width="22.42578125" style="34" customWidth="1"/>
    <col min="4" max="4" width="18" style="19" customWidth="1"/>
    <col min="5" max="5" width="10.140625" style="19" customWidth="1" outlineLevel="1"/>
    <col min="6" max="6" width="10.85546875" style="19" customWidth="1" outlineLevel="1"/>
    <col min="7" max="7" width="9.7109375" style="19" customWidth="1" outlineLevel="1"/>
    <col min="8" max="8" width="10.140625" style="19" customWidth="1" outlineLevel="1"/>
    <col min="9" max="9" width="10.5703125" style="19" customWidth="1" outlineLevel="1"/>
    <col min="10" max="10" width="9.140625" style="19" customWidth="1" outlineLevel="1"/>
    <col min="11" max="11" width="10.140625" style="19" customWidth="1"/>
    <col min="12" max="12" width="9.140625" style="19" customWidth="1"/>
    <col min="13" max="257" width="9" style="19"/>
    <col min="258" max="16384" width="9" style="20"/>
  </cols>
  <sheetData>
    <row r="1" spans="1:257" s="3" customFormat="1" ht="11.25" customHeight="1" x14ac:dyDescent="0.3">
      <c r="A1" s="1"/>
      <c r="B1" s="1"/>
      <c r="C1" s="2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</row>
    <row r="2" spans="1:257" s="3" customFormat="1" ht="14.25" customHeight="1" x14ac:dyDescent="0.3">
      <c r="A2" s="1"/>
      <c r="B2" s="1"/>
      <c r="C2" s="2"/>
      <c r="D2" s="1"/>
      <c r="E2" s="161"/>
      <c r="F2" s="264"/>
      <c r="G2" s="264"/>
      <c r="H2" s="264"/>
      <c r="I2" s="214" t="s">
        <v>279</v>
      </c>
      <c r="J2" s="214"/>
      <c r="K2" s="214"/>
      <c r="L2" s="214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257" s="3" customFormat="1" ht="39" customHeight="1" x14ac:dyDescent="0.3">
      <c r="A3" s="1"/>
      <c r="B3" s="4"/>
      <c r="C3" s="5"/>
      <c r="D3" s="4"/>
      <c r="E3" s="162"/>
      <c r="F3" s="162"/>
      <c r="G3" s="162"/>
      <c r="H3" s="162"/>
      <c r="I3" s="214" t="s">
        <v>337</v>
      </c>
      <c r="J3" s="214"/>
      <c r="K3" s="214"/>
      <c r="L3" s="214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257" s="3" customFormat="1" ht="24.75" customHeight="1" x14ac:dyDescent="0.3">
      <c r="A4" s="1"/>
      <c r="B4" s="4"/>
      <c r="C4" s="5"/>
      <c r="D4" s="4"/>
      <c r="E4" s="162"/>
      <c r="F4" s="162"/>
      <c r="G4" s="162"/>
      <c r="H4" s="162"/>
      <c r="I4" s="214" t="s">
        <v>344</v>
      </c>
      <c r="J4" s="214"/>
      <c r="K4" s="214"/>
      <c r="L4" s="214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</row>
    <row r="5" spans="1:257" s="3" customFormat="1" ht="35.85" customHeight="1" x14ac:dyDescent="0.3">
      <c r="A5" s="1"/>
      <c r="B5" s="215" t="s">
        <v>332</v>
      </c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</row>
    <row r="6" spans="1:257" ht="14.25" customHeight="1" thickBot="1" x14ac:dyDescent="0.25">
      <c r="A6" s="33"/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</row>
    <row r="7" spans="1:257" s="6" customFormat="1" ht="18.75" customHeight="1" x14ac:dyDescent="0.2">
      <c r="A7" s="255" t="s">
        <v>2</v>
      </c>
      <c r="B7" s="258" t="s">
        <v>231</v>
      </c>
      <c r="C7" s="261" t="s">
        <v>4</v>
      </c>
      <c r="D7" s="261" t="s">
        <v>5</v>
      </c>
      <c r="E7" s="261" t="s">
        <v>280</v>
      </c>
      <c r="F7" s="261"/>
      <c r="G7" s="261"/>
      <c r="H7" s="261"/>
      <c r="I7" s="261"/>
      <c r="J7" s="261"/>
      <c r="K7" s="261"/>
      <c r="L7" s="262"/>
    </row>
    <row r="8" spans="1:257" s="6" customFormat="1" ht="15.75" customHeight="1" x14ac:dyDescent="0.2">
      <c r="A8" s="256"/>
      <c r="B8" s="259"/>
      <c r="C8" s="250"/>
      <c r="D8" s="250"/>
      <c r="E8" s="250" t="s">
        <v>6</v>
      </c>
      <c r="F8" s="250"/>
      <c r="G8" s="250"/>
      <c r="H8" s="250" t="s">
        <v>7</v>
      </c>
      <c r="I8" s="250"/>
      <c r="J8" s="250"/>
      <c r="K8" s="250" t="s">
        <v>8</v>
      </c>
      <c r="L8" s="252"/>
    </row>
    <row r="9" spans="1:257" s="6" customFormat="1" ht="21.75" customHeight="1" x14ac:dyDescent="0.2">
      <c r="A9" s="256"/>
      <c r="B9" s="259"/>
      <c r="C9" s="250"/>
      <c r="D9" s="250"/>
      <c r="E9" s="250" t="s">
        <v>331</v>
      </c>
      <c r="F9" s="250" t="s">
        <v>333</v>
      </c>
      <c r="G9" s="250" t="s">
        <v>306</v>
      </c>
      <c r="H9" s="250" t="s">
        <v>334</v>
      </c>
      <c r="I9" s="250" t="s">
        <v>333</v>
      </c>
      <c r="J9" s="250" t="s">
        <v>306</v>
      </c>
      <c r="K9" s="250" t="s">
        <v>333</v>
      </c>
      <c r="L9" s="252" t="s">
        <v>306</v>
      </c>
    </row>
    <row r="10" spans="1:257" s="6" customFormat="1" ht="28.5" customHeight="1" thickBot="1" x14ac:dyDescent="0.25">
      <c r="A10" s="257"/>
      <c r="B10" s="260"/>
      <c r="C10" s="251"/>
      <c r="D10" s="251"/>
      <c r="E10" s="251"/>
      <c r="F10" s="251"/>
      <c r="G10" s="251"/>
      <c r="H10" s="251"/>
      <c r="I10" s="251"/>
      <c r="J10" s="251"/>
      <c r="K10" s="251"/>
      <c r="L10" s="253"/>
    </row>
    <row r="11" spans="1:257" s="132" customFormat="1" ht="13.5" customHeight="1" thickBot="1" x14ac:dyDescent="0.25">
      <c r="A11" s="152" t="s">
        <v>10</v>
      </c>
      <c r="B11" s="153" t="s">
        <v>11</v>
      </c>
      <c r="C11" s="153" t="s">
        <v>12</v>
      </c>
      <c r="D11" s="153" t="s">
        <v>13</v>
      </c>
      <c r="E11" s="153" t="s">
        <v>14</v>
      </c>
      <c r="F11" s="153" t="s">
        <v>15</v>
      </c>
      <c r="G11" s="153" t="s">
        <v>16</v>
      </c>
      <c r="H11" s="153" t="s">
        <v>17</v>
      </c>
      <c r="I11" s="153" t="s">
        <v>18</v>
      </c>
      <c r="J11" s="153" t="s">
        <v>19</v>
      </c>
      <c r="K11" s="153" t="s">
        <v>20</v>
      </c>
      <c r="L11" s="154" t="s">
        <v>213</v>
      </c>
    </row>
    <row r="12" spans="1:257" s="12" customFormat="1" ht="25.35" customHeight="1" thickBot="1" x14ac:dyDescent="0.25">
      <c r="A12" s="77" t="s">
        <v>21</v>
      </c>
      <c r="B12" s="78" t="s">
        <v>22</v>
      </c>
      <c r="C12" s="79"/>
      <c r="D12" s="79"/>
      <c r="E12" s="79"/>
      <c r="F12" s="79">
        <f>SUM(F13:F23)</f>
        <v>19828.509999999998</v>
      </c>
      <c r="G12" s="79">
        <f>SUM(G13:G23)</f>
        <v>1509.2900000000004</v>
      </c>
      <c r="H12" s="79"/>
      <c r="I12" s="79">
        <f>SUM(I13:I23)</f>
        <v>19828.48</v>
      </c>
      <c r="J12" s="79">
        <f>SUM(J13:J23)</f>
        <v>1784.72</v>
      </c>
      <c r="K12" s="79">
        <f>SUM(K13:K23)</f>
        <v>39656.99</v>
      </c>
      <c r="L12" s="80">
        <f>SUM(L13:L23)</f>
        <v>3294.0099999999998</v>
      </c>
    </row>
    <row r="13" spans="1:257" ht="42" customHeight="1" x14ac:dyDescent="0.2">
      <c r="A13" s="92" t="s">
        <v>23</v>
      </c>
      <c r="B13" s="155" t="s">
        <v>24</v>
      </c>
      <c r="C13" s="30" t="s">
        <v>25</v>
      </c>
      <c r="D13" s="30" t="s">
        <v>243</v>
      </c>
      <c r="E13" s="75">
        <v>73.239999999999995</v>
      </c>
      <c r="F13" s="74">
        <f t="shared" ref="F13:F23" si="0">ROUND(K13/12*6,2)</f>
        <v>7857.35</v>
      </c>
      <c r="G13" s="74">
        <f t="shared" ref="G13:G23" si="1">ROUND(F13*E13/1000,2)</f>
        <v>575.47</v>
      </c>
      <c r="H13" s="30">
        <f>ROUND(E13*$H$65,2)</f>
        <v>87.16</v>
      </c>
      <c r="I13" s="74">
        <f t="shared" ref="I13:I23" si="2">K13-F13</f>
        <v>7857.34</v>
      </c>
      <c r="J13" s="74">
        <f t="shared" ref="J13:J23" si="3">ROUND(H13*I13/1000,2)</f>
        <v>684.85</v>
      </c>
      <c r="K13" s="30">
        <v>15714.69</v>
      </c>
      <c r="L13" s="128">
        <f t="shared" ref="L13:L23" si="4">G13+J13</f>
        <v>1260.3200000000002</v>
      </c>
    </row>
    <row r="14" spans="1:257" ht="59.25" customHeight="1" x14ac:dyDescent="0.2">
      <c r="A14" s="63" t="s">
        <v>27</v>
      </c>
      <c r="B14" s="133" t="s">
        <v>28</v>
      </c>
      <c r="C14" s="14" t="s">
        <v>25</v>
      </c>
      <c r="D14" s="14" t="s">
        <v>243</v>
      </c>
      <c r="E14" s="15">
        <v>73.239999999999995</v>
      </c>
      <c r="F14" s="16">
        <f t="shared" si="0"/>
        <v>231.4</v>
      </c>
      <c r="G14" s="16">
        <f t="shared" si="1"/>
        <v>16.95</v>
      </c>
      <c r="H14" s="14">
        <f>ROUND(E14*$H$65,2)</f>
        <v>87.16</v>
      </c>
      <c r="I14" s="16">
        <f t="shared" si="2"/>
        <v>231.4</v>
      </c>
      <c r="J14" s="16">
        <f t="shared" si="3"/>
        <v>20.170000000000002</v>
      </c>
      <c r="K14" s="14">
        <v>462.8</v>
      </c>
      <c r="L14" s="129">
        <f t="shared" si="4"/>
        <v>37.120000000000005</v>
      </c>
    </row>
    <row r="15" spans="1:257" ht="48.75" customHeight="1" x14ac:dyDescent="0.2">
      <c r="A15" s="63" t="s">
        <v>29</v>
      </c>
      <c r="B15" s="133" t="s">
        <v>30</v>
      </c>
      <c r="C15" s="14" t="s">
        <v>25</v>
      </c>
      <c r="D15" s="14" t="s">
        <v>243</v>
      </c>
      <c r="E15" s="15">
        <v>73.239999999999995</v>
      </c>
      <c r="F15" s="16">
        <f t="shared" si="0"/>
        <v>794.4</v>
      </c>
      <c r="G15" s="16">
        <f t="shared" si="1"/>
        <v>58.18</v>
      </c>
      <c r="H15" s="14">
        <f>ROUND(E15*$H$65,2)</f>
        <v>87.16</v>
      </c>
      <c r="I15" s="16">
        <f t="shared" si="2"/>
        <v>794.4</v>
      </c>
      <c r="J15" s="16">
        <f t="shared" si="3"/>
        <v>69.239999999999995</v>
      </c>
      <c r="K15" s="14">
        <v>1588.8</v>
      </c>
      <c r="L15" s="129">
        <f t="shared" si="4"/>
        <v>127.41999999999999</v>
      </c>
    </row>
    <row r="16" spans="1:257" ht="43.5" customHeight="1" x14ac:dyDescent="0.2">
      <c r="A16" s="63" t="s">
        <v>31</v>
      </c>
      <c r="B16" s="13" t="s">
        <v>281</v>
      </c>
      <c r="C16" s="14" t="s">
        <v>25</v>
      </c>
      <c r="D16" s="14" t="s">
        <v>243</v>
      </c>
      <c r="E16" s="15">
        <v>73.239999999999995</v>
      </c>
      <c r="F16" s="16">
        <f t="shared" si="0"/>
        <v>380.5</v>
      </c>
      <c r="G16" s="16">
        <f t="shared" si="1"/>
        <v>27.87</v>
      </c>
      <c r="H16" s="14">
        <f>ROUND(E16*$H$65,2)</f>
        <v>87.16</v>
      </c>
      <c r="I16" s="16">
        <f t="shared" si="2"/>
        <v>380.5</v>
      </c>
      <c r="J16" s="16">
        <f t="shared" si="3"/>
        <v>33.159999999999997</v>
      </c>
      <c r="K16" s="14">
        <v>761</v>
      </c>
      <c r="L16" s="129">
        <f t="shared" si="4"/>
        <v>61.03</v>
      </c>
    </row>
    <row r="17" spans="1:12" ht="27" customHeight="1" x14ac:dyDescent="0.2">
      <c r="A17" s="63"/>
      <c r="B17" s="13" t="s">
        <v>282</v>
      </c>
      <c r="C17" s="139" t="s">
        <v>70</v>
      </c>
      <c r="D17" s="14" t="s">
        <v>174</v>
      </c>
      <c r="E17" s="15">
        <v>196.94</v>
      </c>
      <c r="F17" s="16">
        <f t="shared" si="0"/>
        <v>9.8699999999999992</v>
      </c>
      <c r="G17" s="16">
        <f t="shared" si="1"/>
        <v>1.94</v>
      </c>
      <c r="H17" s="14">
        <f>ROUND(E17*$H$67,2)</f>
        <v>228.45</v>
      </c>
      <c r="I17" s="16">
        <f t="shared" si="2"/>
        <v>9.8699999999999992</v>
      </c>
      <c r="J17" s="16">
        <f t="shared" si="3"/>
        <v>2.25</v>
      </c>
      <c r="K17" s="14">
        <v>19.739999999999998</v>
      </c>
      <c r="L17" s="129">
        <f t="shared" si="4"/>
        <v>4.1899999999999995</v>
      </c>
    </row>
    <row r="18" spans="1:12" ht="52.5" customHeight="1" x14ac:dyDescent="0.2">
      <c r="A18" s="221" t="s">
        <v>35</v>
      </c>
      <c r="B18" s="133" t="s">
        <v>244</v>
      </c>
      <c r="C18" s="14" t="s">
        <v>25</v>
      </c>
      <c r="D18" s="14" t="s">
        <v>243</v>
      </c>
      <c r="E18" s="15">
        <v>73.239999999999995</v>
      </c>
      <c r="F18" s="16">
        <f t="shared" si="0"/>
        <v>779.5</v>
      </c>
      <c r="G18" s="16">
        <f t="shared" si="1"/>
        <v>57.09</v>
      </c>
      <c r="H18" s="14">
        <f>ROUND(E18*$H$65,2)</f>
        <v>87.16</v>
      </c>
      <c r="I18" s="16">
        <f t="shared" si="2"/>
        <v>779.5</v>
      </c>
      <c r="J18" s="16">
        <f t="shared" si="3"/>
        <v>67.94</v>
      </c>
      <c r="K18" s="14">
        <v>1559</v>
      </c>
      <c r="L18" s="129">
        <f t="shared" si="4"/>
        <v>125.03</v>
      </c>
    </row>
    <row r="19" spans="1:12" ht="60" customHeight="1" x14ac:dyDescent="0.2">
      <c r="A19" s="221"/>
      <c r="B19" s="133" t="s">
        <v>245</v>
      </c>
      <c r="C19" s="134" t="s">
        <v>58</v>
      </c>
      <c r="D19" s="14" t="s">
        <v>243</v>
      </c>
      <c r="E19" s="15">
        <v>85.91</v>
      </c>
      <c r="F19" s="16">
        <f t="shared" si="0"/>
        <v>4406.66</v>
      </c>
      <c r="G19" s="16">
        <f t="shared" si="1"/>
        <v>378.58</v>
      </c>
      <c r="H19" s="14">
        <f>ROUND(E19*$H$67,2)</f>
        <v>99.66</v>
      </c>
      <c r="I19" s="16">
        <f t="shared" si="2"/>
        <v>4406.66</v>
      </c>
      <c r="J19" s="16">
        <f t="shared" si="3"/>
        <v>439.17</v>
      </c>
      <c r="K19" s="14">
        <v>8813.32</v>
      </c>
      <c r="L19" s="129">
        <f t="shared" si="4"/>
        <v>817.75</v>
      </c>
    </row>
    <row r="20" spans="1:12" ht="53.25" customHeight="1" x14ac:dyDescent="0.2">
      <c r="A20" s="221" t="s">
        <v>40</v>
      </c>
      <c r="B20" s="133" t="s">
        <v>38</v>
      </c>
      <c r="C20" s="14" t="s">
        <v>25</v>
      </c>
      <c r="D20" s="14" t="s">
        <v>243</v>
      </c>
      <c r="E20" s="15">
        <v>73.239999999999995</v>
      </c>
      <c r="F20" s="16">
        <f t="shared" si="0"/>
        <v>4401.62</v>
      </c>
      <c r="G20" s="16">
        <f t="shared" si="1"/>
        <v>322.37</v>
      </c>
      <c r="H20" s="14">
        <f>ROUND(E20*$H$65,2)</f>
        <v>87.16</v>
      </c>
      <c r="I20" s="16">
        <f t="shared" si="2"/>
        <v>4401.6099999999997</v>
      </c>
      <c r="J20" s="16">
        <f t="shared" si="3"/>
        <v>383.64</v>
      </c>
      <c r="K20" s="14">
        <v>8803.23</v>
      </c>
      <c r="L20" s="129">
        <f t="shared" si="4"/>
        <v>706.01</v>
      </c>
    </row>
    <row r="21" spans="1:12" ht="51" customHeight="1" x14ac:dyDescent="0.2">
      <c r="A21" s="221"/>
      <c r="B21" s="133" t="s">
        <v>39</v>
      </c>
      <c r="C21" s="14" t="s">
        <v>25</v>
      </c>
      <c r="D21" s="14" t="s">
        <v>243</v>
      </c>
      <c r="E21" s="15">
        <v>73.239999999999995</v>
      </c>
      <c r="F21" s="16">
        <f t="shared" si="0"/>
        <v>419.05</v>
      </c>
      <c r="G21" s="16">
        <f t="shared" si="1"/>
        <v>30.69</v>
      </c>
      <c r="H21" s="14">
        <f>ROUND(E21*$H$65,2)</f>
        <v>87.16</v>
      </c>
      <c r="I21" s="16">
        <f t="shared" si="2"/>
        <v>419.05</v>
      </c>
      <c r="J21" s="16">
        <f t="shared" si="3"/>
        <v>36.520000000000003</v>
      </c>
      <c r="K21" s="14">
        <v>838.1</v>
      </c>
      <c r="L21" s="129">
        <f t="shared" si="4"/>
        <v>67.210000000000008</v>
      </c>
    </row>
    <row r="22" spans="1:12" ht="43.5" customHeight="1" x14ac:dyDescent="0.2">
      <c r="A22" s="63" t="s">
        <v>42</v>
      </c>
      <c r="B22" s="135" t="s">
        <v>41</v>
      </c>
      <c r="C22" s="14" t="s">
        <v>25</v>
      </c>
      <c r="D22" s="14" t="s">
        <v>243</v>
      </c>
      <c r="E22" s="15">
        <v>73.239999999999995</v>
      </c>
      <c r="F22" s="16">
        <f t="shared" si="0"/>
        <v>173.16</v>
      </c>
      <c r="G22" s="16">
        <f t="shared" si="1"/>
        <v>12.68</v>
      </c>
      <c r="H22" s="14">
        <f>ROUND(E22*$H$65,2)</f>
        <v>87.16</v>
      </c>
      <c r="I22" s="16">
        <f t="shared" si="2"/>
        <v>173.15</v>
      </c>
      <c r="J22" s="16">
        <f t="shared" si="3"/>
        <v>15.09</v>
      </c>
      <c r="K22" s="14">
        <v>346.31</v>
      </c>
      <c r="L22" s="129">
        <f t="shared" si="4"/>
        <v>27.77</v>
      </c>
    </row>
    <row r="23" spans="1:12" ht="43.5" customHeight="1" thickBot="1" x14ac:dyDescent="0.25">
      <c r="A23" s="89" t="s">
        <v>44</v>
      </c>
      <c r="B23" s="156" t="s">
        <v>238</v>
      </c>
      <c r="C23" s="42" t="s">
        <v>25</v>
      </c>
      <c r="D23" s="42" t="s">
        <v>243</v>
      </c>
      <c r="E23" s="43">
        <v>73.239999999999995</v>
      </c>
      <c r="F23" s="44">
        <f t="shared" si="0"/>
        <v>375</v>
      </c>
      <c r="G23" s="44">
        <f t="shared" si="1"/>
        <v>27.47</v>
      </c>
      <c r="H23" s="42">
        <f>ROUND(E23*$H$65,2)</f>
        <v>87.16</v>
      </c>
      <c r="I23" s="44">
        <f t="shared" si="2"/>
        <v>375</v>
      </c>
      <c r="J23" s="44">
        <f t="shared" si="3"/>
        <v>32.69</v>
      </c>
      <c r="K23" s="42">
        <v>750</v>
      </c>
      <c r="L23" s="130">
        <f t="shared" si="4"/>
        <v>60.16</v>
      </c>
    </row>
    <row r="24" spans="1:12" s="12" customFormat="1" ht="28.5" customHeight="1" thickBot="1" x14ac:dyDescent="0.25">
      <c r="A24" s="77" t="s">
        <v>176</v>
      </c>
      <c r="B24" s="78" t="s">
        <v>50</v>
      </c>
      <c r="C24" s="79"/>
      <c r="D24" s="79"/>
      <c r="E24" s="79"/>
      <c r="F24" s="79">
        <f>SUM(F25:F47)</f>
        <v>39122.839999999997</v>
      </c>
      <c r="G24" s="79">
        <f>SUM(G25:G47)</f>
        <v>3161.0900000000006</v>
      </c>
      <c r="H24" s="79"/>
      <c r="I24" s="79">
        <f>SUM(I25:I47)</f>
        <v>39122.799999999996</v>
      </c>
      <c r="J24" s="79">
        <f>SUM(J25:J47)</f>
        <v>3677.1599999999994</v>
      </c>
      <c r="K24" s="79">
        <f>SUM(K25:K47)</f>
        <v>78245.64</v>
      </c>
      <c r="L24" s="80">
        <f>SUM(L25:L47)</f>
        <v>6838.2500000000018</v>
      </c>
    </row>
    <row r="25" spans="1:12" ht="41.25" customHeight="1" x14ac:dyDescent="0.2">
      <c r="A25" s="90" t="s">
        <v>51</v>
      </c>
      <c r="B25" s="73" t="s">
        <v>52</v>
      </c>
      <c r="C25" s="30" t="s">
        <v>53</v>
      </c>
      <c r="D25" s="30" t="s">
        <v>247</v>
      </c>
      <c r="E25" s="75">
        <v>34.9</v>
      </c>
      <c r="F25" s="74">
        <f t="shared" ref="F25:F47" si="5">ROUND(K25/12*6,2)</f>
        <v>10587.5</v>
      </c>
      <c r="G25" s="74">
        <f t="shared" ref="G25:G47" si="6">ROUND(F25*E25/1000,2)</f>
        <v>369.5</v>
      </c>
      <c r="H25" s="30">
        <f>ROUND(E25*$H$67,2)</f>
        <v>40.479999999999997</v>
      </c>
      <c r="I25" s="74">
        <f t="shared" ref="I25:I47" si="7">K25-F25</f>
        <v>10587.490000000002</v>
      </c>
      <c r="J25" s="74">
        <f t="shared" ref="J25:J47" si="8">ROUND(H25*I25/1000,2)</f>
        <v>428.58</v>
      </c>
      <c r="K25" s="30">
        <v>21174.99</v>
      </c>
      <c r="L25" s="128">
        <f t="shared" ref="L25:L47" si="9">G25+J25</f>
        <v>798.07999999999993</v>
      </c>
    </row>
    <row r="26" spans="1:12" ht="51.75" customHeight="1" x14ac:dyDescent="0.2">
      <c r="A26" s="65" t="s">
        <v>54</v>
      </c>
      <c r="B26" s="22" t="s">
        <v>55</v>
      </c>
      <c r="C26" s="14" t="s">
        <v>46</v>
      </c>
      <c r="D26" s="14" t="s">
        <v>243</v>
      </c>
      <c r="E26" s="15">
        <v>73.239999999999995</v>
      </c>
      <c r="F26" s="16">
        <f t="shared" si="5"/>
        <v>2106.5</v>
      </c>
      <c r="G26" s="16">
        <f t="shared" si="6"/>
        <v>154.28</v>
      </c>
      <c r="H26" s="14">
        <f>ROUND(E26*$H$65,2)</f>
        <v>87.16</v>
      </c>
      <c r="I26" s="16">
        <f t="shared" si="7"/>
        <v>2106.5</v>
      </c>
      <c r="J26" s="16">
        <f t="shared" si="8"/>
        <v>183.6</v>
      </c>
      <c r="K26" s="14">
        <v>4213</v>
      </c>
      <c r="L26" s="129">
        <f t="shared" si="9"/>
        <v>337.88</v>
      </c>
    </row>
    <row r="27" spans="1:12" ht="45.75" customHeight="1" x14ac:dyDescent="0.2">
      <c r="A27" s="65" t="s">
        <v>56</v>
      </c>
      <c r="B27" s="22" t="s">
        <v>57</v>
      </c>
      <c r="C27" s="14" t="s">
        <v>58</v>
      </c>
      <c r="D27" s="14" t="s">
        <v>243</v>
      </c>
      <c r="E27" s="15">
        <v>85.91</v>
      </c>
      <c r="F27" s="16">
        <f t="shared" si="5"/>
        <v>5569</v>
      </c>
      <c r="G27" s="16">
        <f t="shared" si="6"/>
        <v>478.43</v>
      </c>
      <c r="H27" s="14">
        <f>ROUND(E27*$H$67,2)</f>
        <v>99.66</v>
      </c>
      <c r="I27" s="16">
        <f t="shared" si="7"/>
        <v>5569</v>
      </c>
      <c r="J27" s="16">
        <f t="shared" si="8"/>
        <v>555.01</v>
      </c>
      <c r="K27" s="14">
        <v>11138</v>
      </c>
      <c r="L27" s="129">
        <f t="shared" si="9"/>
        <v>1033.44</v>
      </c>
    </row>
    <row r="28" spans="1:12" ht="32.85" customHeight="1" x14ac:dyDescent="0.2">
      <c r="A28" s="234" t="s">
        <v>59</v>
      </c>
      <c r="B28" s="22" t="s">
        <v>283</v>
      </c>
      <c r="C28" s="14" t="s">
        <v>179</v>
      </c>
      <c r="D28" s="14" t="s">
        <v>243</v>
      </c>
      <c r="E28" s="15">
        <v>73.239999999999995</v>
      </c>
      <c r="F28" s="16">
        <f t="shared" si="5"/>
        <v>705.53</v>
      </c>
      <c r="G28" s="16">
        <f t="shared" si="6"/>
        <v>51.67</v>
      </c>
      <c r="H28" s="14">
        <f>ROUND(E28*$H$65,2)</f>
        <v>87.16</v>
      </c>
      <c r="I28" s="16">
        <f t="shared" si="7"/>
        <v>705.53</v>
      </c>
      <c r="J28" s="16">
        <f t="shared" si="8"/>
        <v>61.49</v>
      </c>
      <c r="K28" s="14">
        <v>1411.06</v>
      </c>
      <c r="L28" s="129">
        <f t="shared" si="9"/>
        <v>113.16</v>
      </c>
    </row>
    <row r="29" spans="1:12" ht="45.75" customHeight="1" x14ac:dyDescent="0.2">
      <c r="A29" s="234"/>
      <c r="B29" s="22" t="s">
        <v>323</v>
      </c>
      <c r="C29" s="14" t="s">
        <v>179</v>
      </c>
      <c r="D29" s="14" t="s">
        <v>243</v>
      </c>
      <c r="E29" s="15">
        <v>43.5</v>
      </c>
      <c r="F29" s="16">
        <f t="shared" si="5"/>
        <v>582.32000000000005</v>
      </c>
      <c r="G29" s="16">
        <f t="shared" si="6"/>
        <v>25.33</v>
      </c>
      <c r="H29" s="14">
        <f>ROUND(E29*$H$65,2)</f>
        <v>51.77</v>
      </c>
      <c r="I29" s="16">
        <f t="shared" si="7"/>
        <v>582.32000000000005</v>
      </c>
      <c r="J29" s="16">
        <f t="shared" si="8"/>
        <v>30.15</v>
      </c>
      <c r="K29" s="14">
        <v>1164.6400000000001</v>
      </c>
      <c r="L29" s="129">
        <f t="shared" si="9"/>
        <v>55.48</v>
      </c>
    </row>
    <row r="30" spans="1:12" ht="39.6" customHeight="1" x14ac:dyDescent="0.2">
      <c r="A30" s="234"/>
      <c r="B30" s="159" t="s">
        <v>249</v>
      </c>
      <c r="C30" s="14" t="s">
        <v>181</v>
      </c>
      <c r="D30" s="14" t="s">
        <v>243</v>
      </c>
      <c r="E30" s="15">
        <v>73.239999999999995</v>
      </c>
      <c r="F30" s="16">
        <f t="shared" si="5"/>
        <v>90.17</v>
      </c>
      <c r="G30" s="16">
        <f t="shared" si="6"/>
        <v>6.6</v>
      </c>
      <c r="H30" s="14">
        <f>ROUND(E30*$H$65,2)</f>
        <v>87.16</v>
      </c>
      <c r="I30" s="16">
        <f t="shared" si="7"/>
        <v>90.160000000000011</v>
      </c>
      <c r="J30" s="16">
        <f t="shared" si="8"/>
        <v>7.86</v>
      </c>
      <c r="K30" s="14">
        <v>180.33</v>
      </c>
      <c r="L30" s="129">
        <f t="shared" si="9"/>
        <v>14.46</v>
      </c>
    </row>
    <row r="31" spans="1:12" ht="44.85" customHeight="1" x14ac:dyDescent="0.2">
      <c r="A31" s="234"/>
      <c r="B31" s="160" t="s">
        <v>180</v>
      </c>
      <c r="C31" s="14" t="s">
        <v>181</v>
      </c>
      <c r="D31" s="14" t="s">
        <v>243</v>
      </c>
      <c r="E31" s="15">
        <v>73.239999999999995</v>
      </c>
      <c r="F31" s="16">
        <f t="shared" si="5"/>
        <v>151.51</v>
      </c>
      <c r="G31" s="16">
        <f t="shared" si="6"/>
        <v>11.1</v>
      </c>
      <c r="H31" s="14">
        <f>ROUND(E31*$H$65,2)</f>
        <v>87.16</v>
      </c>
      <c r="I31" s="16">
        <f t="shared" si="7"/>
        <v>151.5</v>
      </c>
      <c r="J31" s="16">
        <f t="shared" si="8"/>
        <v>13.2</v>
      </c>
      <c r="K31" s="14">
        <v>303.01</v>
      </c>
      <c r="L31" s="129">
        <f t="shared" si="9"/>
        <v>24.299999999999997</v>
      </c>
    </row>
    <row r="32" spans="1:12" ht="56.25" customHeight="1" x14ac:dyDescent="0.2">
      <c r="A32" s="65" t="s">
        <v>61</v>
      </c>
      <c r="B32" s="13" t="s">
        <v>62</v>
      </c>
      <c r="C32" s="14" t="s">
        <v>46</v>
      </c>
      <c r="D32" s="14" t="s">
        <v>243</v>
      </c>
      <c r="E32" s="15">
        <v>73.239999999999995</v>
      </c>
      <c r="F32" s="16">
        <f t="shared" si="5"/>
        <v>900</v>
      </c>
      <c r="G32" s="16">
        <f t="shared" si="6"/>
        <v>65.92</v>
      </c>
      <c r="H32" s="14">
        <f>ROUND(E32*$H$65,2)</f>
        <v>87.16</v>
      </c>
      <c r="I32" s="16">
        <f t="shared" si="7"/>
        <v>900</v>
      </c>
      <c r="J32" s="16">
        <f t="shared" si="8"/>
        <v>78.44</v>
      </c>
      <c r="K32" s="14">
        <v>1800</v>
      </c>
      <c r="L32" s="129">
        <f t="shared" si="9"/>
        <v>144.36000000000001</v>
      </c>
    </row>
    <row r="33" spans="1:12" ht="69" customHeight="1" x14ac:dyDescent="0.2">
      <c r="A33" s="65" t="s">
        <v>66</v>
      </c>
      <c r="B33" s="13" t="s">
        <v>67</v>
      </c>
      <c r="C33" s="14" t="s">
        <v>58</v>
      </c>
      <c r="D33" s="14" t="s">
        <v>243</v>
      </c>
      <c r="E33" s="15">
        <v>85.91</v>
      </c>
      <c r="F33" s="16">
        <f t="shared" si="5"/>
        <v>14000</v>
      </c>
      <c r="G33" s="16">
        <f t="shared" si="6"/>
        <v>1202.74</v>
      </c>
      <c r="H33" s="14">
        <f t="shared" ref="H33:H41" si="10">ROUND(E33*$H$67,2)</f>
        <v>99.66</v>
      </c>
      <c r="I33" s="16">
        <f t="shared" si="7"/>
        <v>14000</v>
      </c>
      <c r="J33" s="16">
        <f t="shared" si="8"/>
        <v>1395.24</v>
      </c>
      <c r="K33" s="14">
        <v>28000</v>
      </c>
      <c r="L33" s="129">
        <f t="shared" si="9"/>
        <v>2597.98</v>
      </c>
    </row>
    <row r="34" spans="1:12" ht="45" customHeight="1" x14ac:dyDescent="0.2">
      <c r="A34" s="65" t="s">
        <v>68</v>
      </c>
      <c r="B34" s="13" t="s">
        <v>69</v>
      </c>
      <c r="C34" s="139" t="s">
        <v>70</v>
      </c>
      <c r="D34" s="14" t="s">
        <v>188</v>
      </c>
      <c r="E34" s="15">
        <v>196.94</v>
      </c>
      <c r="F34" s="16">
        <f t="shared" si="5"/>
        <v>71.39</v>
      </c>
      <c r="G34" s="16">
        <f t="shared" si="6"/>
        <v>14.06</v>
      </c>
      <c r="H34" s="14">
        <f t="shared" si="10"/>
        <v>228.45</v>
      </c>
      <c r="I34" s="16">
        <f t="shared" si="7"/>
        <v>71.38000000000001</v>
      </c>
      <c r="J34" s="16">
        <f t="shared" si="8"/>
        <v>16.309999999999999</v>
      </c>
      <c r="K34" s="14">
        <v>142.77000000000001</v>
      </c>
      <c r="L34" s="129">
        <f t="shared" si="9"/>
        <v>30.369999999999997</v>
      </c>
    </row>
    <row r="35" spans="1:12" ht="42.75" customHeight="1" x14ac:dyDescent="0.2">
      <c r="A35" s="65" t="s">
        <v>71</v>
      </c>
      <c r="B35" s="13" t="s">
        <v>72</v>
      </c>
      <c r="C35" s="14" t="s">
        <v>100</v>
      </c>
      <c r="D35" s="14" t="s">
        <v>255</v>
      </c>
      <c r="E35" s="15">
        <v>230.71</v>
      </c>
      <c r="F35" s="16">
        <f t="shared" si="5"/>
        <v>1790.5</v>
      </c>
      <c r="G35" s="16">
        <f t="shared" si="6"/>
        <v>413.09</v>
      </c>
      <c r="H35" s="14">
        <f t="shared" si="10"/>
        <v>267.62</v>
      </c>
      <c r="I35" s="16">
        <f t="shared" si="7"/>
        <v>1790.5</v>
      </c>
      <c r="J35" s="16">
        <f t="shared" si="8"/>
        <v>479.17</v>
      </c>
      <c r="K35" s="14">
        <v>3581</v>
      </c>
      <c r="L35" s="129">
        <f t="shared" si="9"/>
        <v>892.26</v>
      </c>
    </row>
    <row r="36" spans="1:12" ht="42" customHeight="1" x14ac:dyDescent="0.2">
      <c r="A36" s="65" t="s">
        <v>74</v>
      </c>
      <c r="B36" s="13" t="s">
        <v>75</v>
      </c>
      <c r="C36" s="14" t="s">
        <v>76</v>
      </c>
      <c r="D36" s="14" t="s">
        <v>243</v>
      </c>
      <c r="E36" s="15">
        <v>205.82</v>
      </c>
      <c r="F36" s="16">
        <f t="shared" si="5"/>
        <v>286.89999999999998</v>
      </c>
      <c r="G36" s="16">
        <f t="shared" si="6"/>
        <v>59.05</v>
      </c>
      <c r="H36" s="14">
        <f t="shared" si="10"/>
        <v>238.75</v>
      </c>
      <c r="I36" s="16">
        <f t="shared" si="7"/>
        <v>286.89999999999998</v>
      </c>
      <c r="J36" s="16">
        <f t="shared" si="8"/>
        <v>68.5</v>
      </c>
      <c r="K36" s="14">
        <v>573.79999999999995</v>
      </c>
      <c r="L36" s="129">
        <f t="shared" si="9"/>
        <v>127.55</v>
      </c>
    </row>
    <row r="37" spans="1:12" ht="57" customHeight="1" x14ac:dyDescent="0.2">
      <c r="A37" s="65" t="s">
        <v>79</v>
      </c>
      <c r="B37" s="13" t="s">
        <v>80</v>
      </c>
      <c r="C37" s="14" t="s">
        <v>58</v>
      </c>
      <c r="D37" s="14" t="s">
        <v>243</v>
      </c>
      <c r="E37" s="15">
        <v>85.91</v>
      </c>
      <c r="F37" s="16">
        <f t="shared" si="5"/>
        <v>135</v>
      </c>
      <c r="G37" s="16">
        <f t="shared" si="6"/>
        <v>11.6</v>
      </c>
      <c r="H37" s="14">
        <f t="shared" si="10"/>
        <v>99.66</v>
      </c>
      <c r="I37" s="16">
        <f t="shared" si="7"/>
        <v>135</v>
      </c>
      <c r="J37" s="16">
        <f t="shared" si="8"/>
        <v>13.45</v>
      </c>
      <c r="K37" s="14">
        <v>270</v>
      </c>
      <c r="L37" s="129">
        <f t="shared" si="9"/>
        <v>25.049999999999997</v>
      </c>
    </row>
    <row r="38" spans="1:12" ht="44.1" customHeight="1" x14ac:dyDescent="0.2">
      <c r="A38" s="247" t="s">
        <v>83</v>
      </c>
      <c r="B38" s="211" t="s">
        <v>84</v>
      </c>
      <c r="C38" s="14" t="s">
        <v>85</v>
      </c>
      <c r="D38" s="14" t="s">
        <v>257</v>
      </c>
      <c r="E38" s="15">
        <v>85.27</v>
      </c>
      <c r="F38" s="16">
        <f t="shared" si="5"/>
        <v>156.65</v>
      </c>
      <c r="G38" s="16">
        <f t="shared" si="6"/>
        <v>13.36</v>
      </c>
      <c r="H38" s="14">
        <f t="shared" si="10"/>
        <v>98.91</v>
      </c>
      <c r="I38" s="16">
        <f t="shared" si="7"/>
        <v>156.65</v>
      </c>
      <c r="J38" s="16">
        <f t="shared" si="8"/>
        <v>15.49</v>
      </c>
      <c r="K38" s="14">
        <v>313.3</v>
      </c>
      <c r="L38" s="129">
        <f t="shared" si="9"/>
        <v>28.85</v>
      </c>
    </row>
    <row r="39" spans="1:12" ht="43.35" customHeight="1" x14ac:dyDescent="0.2">
      <c r="A39" s="247"/>
      <c r="B39" s="211"/>
      <c r="C39" s="14" t="s">
        <v>85</v>
      </c>
      <c r="D39" s="139" t="s">
        <v>284</v>
      </c>
      <c r="E39" s="15">
        <v>59.26</v>
      </c>
      <c r="F39" s="16">
        <f t="shared" si="5"/>
        <v>546.45000000000005</v>
      </c>
      <c r="G39" s="16">
        <f t="shared" si="6"/>
        <v>32.380000000000003</v>
      </c>
      <c r="H39" s="14">
        <f t="shared" si="10"/>
        <v>68.739999999999995</v>
      </c>
      <c r="I39" s="16">
        <f t="shared" si="7"/>
        <v>546.45000000000005</v>
      </c>
      <c r="J39" s="16">
        <f t="shared" si="8"/>
        <v>37.56</v>
      </c>
      <c r="K39" s="14">
        <v>1092.9000000000001</v>
      </c>
      <c r="L39" s="129">
        <f t="shared" si="9"/>
        <v>69.94</v>
      </c>
    </row>
    <row r="40" spans="1:12" ht="51.75" customHeight="1" x14ac:dyDescent="0.2">
      <c r="A40" s="150" t="s">
        <v>86</v>
      </c>
      <c r="B40" s="21" t="s">
        <v>87</v>
      </c>
      <c r="C40" s="56" t="s">
        <v>285</v>
      </c>
      <c r="D40" s="14" t="s">
        <v>258</v>
      </c>
      <c r="E40" s="163">
        <v>85.15</v>
      </c>
      <c r="F40" s="16">
        <f t="shared" si="5"/>
        <v>25</v>
      </c>
      <c r="G40" s="16">
        <f t="shared" si="6"/>
        <v>2.13</v>
      </c>
      <c r="H40" s="14">
        <f t="shared" si="10"/>
        <v>98.77</v>
      </c>
      <c r="I40" s="16">
        <f t="shared" si="7"/>
        <v>25</v>
      </c>
      <c r="J40" s="16">
        <f t="shared" si="8"/>
        <v>2.4700000000000002</v>
      </c>
      <c r="K40" s="14">
        <v>50</v>
      </c>
      <c r="L40" s="129">
        <f t="shared" si="9"/>
        <v>4.5999999999999996</v>
      </c>
    </row>
    <row r="41" spans="1:12" ht="51.75" customHeight="1" x14ac:dyDescent="0.2">
      <c r="A41" s="150" t="s">
        <v>91</v>
      </c>
      <c r="B41" s="13" t="s">
        <v>89</v>
      </c>
      <c r="C41" s="14" t="s">
        <v>286</v>
      </c>
      <c r="D41" s="14" t="s">
        <v>261</v>
      </c>
      <c r="E41" s="15">
        <v>99.47</v>
      </c>
      <c r="F41" s="16">
        <f t="shared" si="5"/>
        <v>9.5</v>
      </c>
      <c r="G41" s="16">
        <f t="shared" si="6"/>
        <v>0.94</v>
      </c>
      <c r="H41" s="14">
        <f t="shared" si="10"/>
        <v>115.39</v>
      </c>
      <c r="I41" s="16">
        <f t="shared" si="7"/>
        <v>9.5</v>
      </c>
      <c r="J41" s="16">
        <f t="shared" si="8"/>
        <v>1.1000000000000001</v>
      </c>
      <c r="K41" s="14">
        <v>19</v>
      </c>
      <c r="L41" s="129">
        <f t="shared" si="9"/>
        <v>2.04</v>
      </c>
    </row>
    <row r="42" spans="1:12" ht="43.5" customHeight="1" x14ac:dyDescent="0.2">
      <c r="A42" s="150" t="s">
        <v>94</v>
      </c>
      <c r="B42" s="21" t="s">
        <v>95</v>
      </c>
      <c r="C42" s="14" t="s">
        <v>46</v>
      </c>
      <c r="D42" s="14" t="s">
        <v>243</v>
      </c>
      <c r="E42" s="15">
        <v>73.239999999999995</v>
      </c>
      <c r="F42" s="16">
        <f t="shared" si="5"/>
        <v>277.72000000000003</v>
      </c>
      <c r="G42" s="16">
        <f t="shared" si="6"/>
        <v>20.34</v>
      </c>
      <c r="H42" s="14">
        <f>ROUND(E42*$H$65,2)</f>
        <v>87.16</v>
      </c>
      <c r="I42" s="16">
        <f t="shared" si="7"/>
        <v>277.72000000000003</v>
      </c>
      <c r="J42" s="16">
        <f t="shared" si="8"/>
        <v>24.21</v>
      </c>
      <c r="K42" s="14">
        <v>555.44000000000005</v>
      </c>
      <c r="L42" s="129">
        <f t="shared" si="9"/>
        <v>44.55</v>
      </c>
    </row>
    <row r="43" spans="1:12" ht="51" customHeight="1" x14ac:dyDescent="0.2">
      <c r="A43" s="150" t="s">
        <v>98</v>
      </c>
      <c r="B43" s="13" t="s">
        <v>287</v>
      </c>
      <c r="C43" s="14" t="s">
        <v>100</v>
      </c>
      <c r="D43" s="14" t="s">
        <v>255</v>
      </c>
      <c r="E43" s="15">
        <v>230.71</v>
      </c>
      <c r="F43" s="16">
        <f t="shared" si="5"/>
        <v>105</v>
      </c>
      <c r="G43" s="16">
        <f t="shared" si="6"/>
        <v>24.22</v>
      </c>
      <c r="H43" s="14">
        <f>ROUND(E43*$H$67,2)</f>
        <v>267.62</v>
      </c>
      <c r="I43" s="16">
        <f t="shared" si="7"/>
        <v>105</v>
      </c>
      <c r="J43" s="16">
        <f t="shared" si="8"/>
        <v>28.1</v>
      </c>
      <c r="K43" s="14">
        <v>210</v>
      </c>
      <c r="L43" s="129">
        <f t="shared" si="9"/>
        <v>52.32</v>
      </c>
    </row>
    <row r="44" spans="1:12" ht="51" customHeight="1" x14ac:dyDescent="0.2">
      <c r="A44" s="150" t="s">
        <v>104</v>
      </c>
      <c r="B44" s="21" t="s">
        <v>105</v>
      </c>
      <c r="C44" s="14" t="s">
        <v>106</v>
      </c>
      <c r="D44" s="14" t="s">
        <v>243</v>
      </c>
      <c r="E44" s="15">
        <v>216.14</v>
      </c>
      <c r="F44" s="16">
        <f t="shared" si="5"/>
        <v>900</v>
      </c>
      <c r="G44" s="16">
        <f t="shared" si="6"/>
        <v>194.53</v>
      </c>
      <c r="H44" s="14">
        <f>ROUND(E44*$H$67,2)</f>
        <v>250.72</v>
      </c>
      <c r="I44" s="16">
        <f t="shared" si="7"/>
        <v>900</v>
      </c>
      <c r="J44" s="16">
        <f t="shared" si="8"/>
        <v>225.65</v>
      </c>
      <c r="K44" s="14">
        <v>1800</v>
      </c>
      <c r="L44" s="129">
        <f t="shared" si="9"/>
        <v>420.18</v>
      </c>
    </row>
    <row r="45" spans="1:12" ht="51" customHeight="1" x14ac:dyDescent="0.2">
      <c r="A45" s="248" t="s">
        <v>107</v>
      </c>
      <c r="B45" s="263" t="s">
        <v>108</v>
      </c>
      <c r="C45" s="14" t="s">
        <v>148</v>
      </c>
      <c r="D45" s="14" t="s">
        <v>267</v>
      </c>
      <c r="E45" s="15">
        <v>87.42</v>
      </c>
      <c r="F45" s="16">
        <f t="shared" si="5"/>
        <v>16.2</v>
      </c>
      <c r="G45" s="16">
        <f t="shared" si="6"/>
        <v>1.42</v>
      </c>
      <c r="H45" s="14">
        <f>ROUND(E45*$H$67,2)</f>
        <v>101.41</v>
      </c>
      <c r="I45" s="16">
        <f t="shared" si="7"/>
        <v>16.2</v>
      </c>
      <c r="J45" s="16">
        <f t="shared" si="8"/>
        <v>1.64</v>
      </c>
      <c r="K45" s="14">
        <v>32.4</v>
      </c>
      <c r="L45" s="129">
        <f t="shared" si="9"/>
        <v>3.0599999999999996</v>
      </c>
    </row>
    <row r="46" spans="1:12" ht="55.5" customHeight="1" x14ac:dyDescent="0.2">
      <c r="A46" s="248"/>
      <c r="B46" s="263"/>
      <c r="C46" s="14" t="s">
        <v>109</v>
      </c>
      <c r="D46" s="14" t="s">
        <v>270</v>
      </c>
      <c r="E46" s="15">
        <v>90.59</v>
      </c>
      <c r="F46" s="16">
        <f t="shared" si="5"/>
        <v>20</v>
      </c>
      <c r="G46" s="16">
        <f t="shared" si="6"/>
        <v>1.81</v>
      </c>
      <c r="H46" s="14">
        <f>ROUND(E46*$H$67,2)</f>
        <v>105.08</v>
      </c>
      <c r="I46" s="16">
        <f t="shared" si="7"/>
        <v>20</v>
      </c>
      <c r="J46" s="16">
        <f t="shared" si="8"/>
        <v>2.1</v>
      </c>
      <c r="K46" s="14">
        <v>40</v>
      </c>
      <c r="L46" s="129">
        <f t="shared" si="9"/>
        <v>3.91</v>
      </c>
    </row>
    <row r="47" spans="1:12" ht="51" customHeight="1" thickBot="1" x14ac:dyDescent="0.25">
      <c r="A47" s="88" t="s">
        <v>110</v>
      </c>
      <c r="B47" s="70" t="s">
        <v>111</v>
      </c>
      <c r="C47" s="42" t="s">
        <v>46</v>
      </c>
      <c r="D47" s="42" t="s">
        <v>243</v>
      </c>
      <c r="E47" s="43">
        <v>73.239999999999995</v>
      </c>
      <c r="F47" s="44">
        <f t="shared" si="5"/>
        <v>90</v>
      </c>
      <c r="G47" s="44">
        <f t="shared" si="6"/>
        <v>6.59</v>
      </c>
      <c r="H47" s="42">
        <f>ROUND(E47*$H$65,2)</f>
        <v>87.16</v>
      </c>
      <c r="I47" s="44">
        <f t="shared" si="7"/>
        <v>90</v>
      </c>
      <c r="J47" s="44">
        <f t="shared" si="8"/>
        <v>7.84</v>
      </c>
      <c r="K47" s="42">
        <v>180</v>
      </c>
      <c r="L47" s="130">
        <f t="shared" si="9"/>
        <v>14.43</v>
      </c>
    </row>
    <row r="48" spans="1:12" ht="28.5" customHeight="1" thickBot="1" x14ac:dyDescent="0.25">
      <c r="A48" s="77" t="s">
        <v>112</v>
      </c>
      <c r="B48" s="78" t="s">
        <v>113</v>
      </c>
      <c r="C48" s="79"/>
      <c r="D48" s="79"/>
      <c r="E48" s="79"/>
      <c r="F48" s="79">
        <f>SUM(F49:F50)</f>
        <v>648.31999999999994</v>
      </c>
      <c r="G48" s="79">
        <f>SUM(G49:G50)</f>
        <v>47.48</v>
      </c>
      <c r="H48" s="79"/>
      <c r="I48" s="79">
        <f>SUM(I49:I50)</f>
        <v>648.30999999999995</v>
      </c>
      <c r="J48" s="79">
        <f>SUM(J49:J50)</f>
        <v>56.510000000000005</v>
      </c>
      <c r="K48" s="79">
        <f>SUM(K49:K50)</f>
        <v>1296.6300000000001</v>
      </c>
      <c r="L48" s="80">
        <f>SUM(L49:L50)</f>
        <v>103.99000000000001</v>
      </c>
    </row>
    <row r="49" spans="1:12" ht="34.5" customHeight="1" x14ac:dyDescent="0.2">
      <c r="A49" s="72" t="s">
        <v>114</v>
      </c>
      <c r="B49" s="73" t="s">
        <v>115</v>
      </c>
      <c r="C49" s="74" t="s">
        <v>46</v>
      </c>
      <c r="D49" s="74" t="s">
        <v>243</v>
      </c>
      <c r="E49" s="75">
        <v>73.239999999999995</v>
      </c>
      <c r="F49" s="74">
        <f>ROUND(K49/12*6,2)</f>
        <v>129.32</v>
      </c>
      <c r="G49" s="74">
        <f>ROUND(F49*E49/1000,2)</f>
        <v>9.4700000000000006</v>
      </c>
      <c r="H49" s="30">
        <f>ROUND(E49*$H$65,2)</f>
        <v>87.16</v>
      </c>
      <c r="I49" s="74">
        <f>K49-F49</f>
        <v>129.31</v>
      </c>
      <c r="J49" s="74">
        <f>ROUND(I49*H49/1000,2)</f>
        <v>11.27</v>
      </c>
      <c r="K49" s="74">
        <v>258.63</v>
      </c>
      <c r="L49" s="128">
        <f>G49+J49</f>
        <v>20.740000000000002</v>
      </c>
    </row>
    <row r="50" spans="1:12" s="12" customFormat="1" ht="36" customHeight="1" thickBot="1" x14ac:dyDescent="0.25">
      <c r="A50" s="87" t="s">
        <v>116</v>
      </c>
      <c r="B50" s="70" t="s">
        <v>271</v>
      </c>
      <c r="C50" s="44" t="s">
        <v>46</v>
      </c>
      <c r="D50" s="44" t="s">
        <v>243</v>
      </c>
      <c r="E50" s="43">
        <v>73.239999999999995</v>
      </c>
      <c r="F50" s="44">
        <f>ROUND(K50/12*6,2)</f>
        <v>519</v>
      </c>
      <c r="G50" s="44">
        <f>ROUND(F50*E50/1000,2)</f>
        <v>38.01</v>
      </c>
      <c r="H50" s="42">
        <f>ROUND(E50*$H$65,2)</f>
        <v>87.16</v>
      </c>
      <c r="I50" s="44">
        <f>K50-F50</f>
        <v>519</v>
      </c>
      <c r="J50" s="44">
        <f>ROUND(H50*I50/1000,2)</f>
        <v>45.24</v>
      </c>
      <c r="K50" s="44">
        <v>1038</v>
      </c>
      <c r="L50" s="130">
        <f>G50+J50</f>
        <v>83.25</v>
      </c>
    </row>
    <row r="51" spans="1:12" ht="29.25" customHeight="1" thickBot="1" x14ac:dyDescent="0.25">
      <c r="A51" s="77" t="s">
        <v>118</v>
      </c>
      <c r="B51" s="78" t="s">
        <v>119</v>
      </c>
      <c r="C51" s="79"/>
      <c r="D51" s="79"/>
      <c r="E51" s="79"/>
      <c r="F51" s="79">
        <f>SUM(F52:F57)</f>
        <v>89678.53</v>
      </c>
      <c r="G51" s="79">
        <f>SUM(G52:G57)</f>
        <v>6659.93</v>
      </c>
      <c r="H51" s="79"/>
      <c r="I51" s="79">
        <f>SUM(I52:I57)</f>
        <v>89678.53</v>
      </c>
      <c r="J51" s="79">
        <f>SUM(J52:J57)</f>
        <v>7907.02</v>
      </c>
      <c r="K51" s="79">
        <f>SUM(K52:K57)</f>
        <v>179357.06</v>
      </c>
      <c r="L51" s="80">
        <f>SUM(L52:L57)</f>
        <v>14566.95</v>
      </c>
    </row>
    <row r="52" spans="1:12" ht="41.25" customHeight="1" x14ac:dyDescent="0.2">
      <c r="A52" s="72" t="s">
        <v>120</v>
      </c>
      <c r="B52" s="93" t="s">
        <v>121</v>
      </c>
      <c r="C52" s="30" t="s">
        <v>25</v>
      </c>
      <c r="D52" s="30" t="s">
        <v>243</v>
      </c>
      <c r="E52" s="75">
        <v>73.239999999999995</v>
      </c>
      <c r="F52" s="74">
        <f t="shared" ref="F52:F57" si="11">ROUND(K52/12*6,2)</f>
        <v>70000</v>
      </c>
      <c r="G52" s="74">
        <f t="shared" ref="G52:G57" si="12">ROUND(F52*E52/1000,2)</f>
        <v>5126.8</v>
      </c>
      <c r="H52" s="30">
        <f>ROUND(E52*$H$65,2)</f>
        <v>87.16</v>
      </c>
      <c r="I52" s="74">
        <f t="shared" ref="I52:I57" si="13">K52-F52</f>
        <v>70000</v>
      </c>
      <c r="J52" s="74">
        <f>ROUND(I52*H52/1000,2)</f>
        <v>6101.2</v>
      </c>
      <c r="K52" s="30">
        <v>140000</v>
      </c>
      <c r="L52" s="128">
        <f t="shared" ref="L52:L57" si="14">G52+J52</f>
        <v>11228</v>
      </c>
    </row>
    <row r="53" spans="1:12" ht="44.25" customHeight="1" x14ac:dyDescent="0.2">
      <c r="A53" s="66" t="s">
        <v>122</v>
      </c>
      <c r="B53" s="13" t="s">
        <v>123</v>
      </c>
      <c r="C53" s="14" t="s">
        <v>25</v>
      </c>
      <c r="D53" s="14" t="s">
        <v>243</v>
      </c>
      <c r="E53" s="15">
        <v>73.239999999999995</v>
      </c>
      <c r="F53" s="16">
        <f t="shared" si="11"/>
        <v>2402.5300000000002</v>
      </c>
      <c r="G53" s="16">
        <f t="shared" si="12"/>
        <v>175.96</v>
      </c>
      <c r="H53" s="14">
        <f>ROUND(E53*$H$65,2)</f>
        <v>87.16</v>
      </c>
      <c r="I53" s="16">
        <f t="shared" si="13"/>
        <v>2402.5300000000002</v>
      </c>
      <c r="J53" s="16">
        <f>ROUND(I53*H53/1000,2)</f>
        <v>209.4</v>
      </c>
      <c r="K53" s="14">
        <v>4805.0600000000004</v>
      </c>
      <c r="L53" s="129">
        <f t="shared" si="14"/>
        <v>385.36</v>
      </c>
    </row>
    <row r="54" spans="1:12" ht="42.75" customHeight="1" x14ac:dyDescent="0.2">
      <c r="A54" s="66" t="s">
        <v>124</v>
      </c>
      <c r="B54" s="13" t="s">
        <v>129</v>
      </c>
      <c r="C54" s="14" t="s">
        <v>25</v>
      </c>
      <c r="D54" s="14" t="s">
        <v>243</v>
      </c>
      <c r="E54" s="15">
        <v>73.239999999999995</v>
      </c>
      <c r="F54" s="16">
        <f t="shared" si="11"/>
        <v>25</v>
      </c>
      <c r="G54" s="16">
        <f t="shared" si="12"/>
        <v>1.83</v>
      </c>
      <c r="H54" s="14">
        <f>ROUND(E54*$H$65,2)</f>
        <v>87.16</v>
      </c>
      <c r="I54" s="16">
        <f t="shared" si="13"/>
        <v>25</v>
      </c>
      <c r="J54" s="16">
        <f>ROUND(I54*H54/1000,2)</f>
        <v>2.1800000000000002</v>
      </c>
      <c r="K54" s="14">
        <v>50</v>
      </c>
      <c r="L54" s="129">
        <f t="shared" si="14"/>
        <v>4.01</v>
      </c>
    </row>
    <row r="55" spans="1:12" ht="42" customHeight="1" x14ac:dyDescent="0.2">
      <c r="A55" s="67" t="s">
        <v>126</v>
      </c>
      <c r="B55" s="13" t="s">
        <v>136</v>
      </c>
      <c r="C55" s="14" t="s">
        <v>34</v>
      </c>
      <c r="D55" s="14" t="s">
        <v>243</v>
      </c>
      <c r="E55" s="15">
        <v>85.91</v>
      </c>
      <c r="F55" s="16">
        <f t="shared" si="11"/>
        <v>7250</v>
      </c>
      <c r="G55" s="16">
        <f t="shared" si="12"/>
        <v>622.85</v>
      </c>
      <c r="H55" s="14">
        <f>ROUND(E55*$H$67,2)</f>
        <v>99.66</v>
      </c>
      <c r="I55" s="16">
        <f t="shared" si="13"/>
        <v>7250</v>
      </c>
      <c r="J55" s="16">
        <f>ROUND(I55*H55/1000,2)</f>
        <v>722.54</v>
      </c>
      <c r="K55" s="14">
        <v>14500</v>
      </c>
      <c r="L55" s="129">
        <f t="shared" si="14"/>
        <v>1345.3899999999999</v>
      </c>
    </row>
    <row r="56" spans="1:12" ht="42" customHeight="1" x14ac:dyDescent="0.2">
      <c r="A56" s="67" t="s">
        <v>126</v>
      </c>
      <c r="B56" s="13" t="s">
        <v>288</v>
      </c>
      <c r="C56" s="14" t="s">
        <v>25</v>
      </c>
      <c r="D56" s="14" t="s">
        <v>243</v>
      </c>
      <c r="E56" s="15">
        <v>73.239999999999995</v>
      </c>
      <c r="F56" s="16">
        <f t="shared" si="11"/>
        <v>10000</v>
      </c>
      <c r="G56" s="16">
        <f t="shared" si="12"/>
        <v>732.4</v>
      </c>
      <c r="H56" s="14">
        <f>ROUND(E56*$H$65,2)</f>
        <v>87.16</v>
      </c>
      <c r="I56" s="16">
        <f t="shared" si="13"/>
        <v>10000</v>
      </c>
      <c r="J56" s="16">
        <f>ROUND(I56*H56/1000,2)</f>
        <v>871.6</v>
      </c>
      <c r="K56" s="14">
        <v>20000</v>
      </c>
      <c r="L56" s="129">
        <f t="shared" si="14"/>
        <v>1604</v>
      </c>
    </row>
    <row r="57" spans="1:12" ht="41.25" customHeight="1" thickBot="1" x14ac:dyDescent="0.25">
      <c r="A57" s="87" t="s">
        <v>128</v>
      </c>
      <c r="B57" s="29" t="s">
        <v>127</v>
      </c>
      <c r="C57" s="42" t="s">
        <v>34</v>
      </c>
      <c r="D57" s="42" t="s">
        <v>243</v>
      </c>
      <c r="E57" s="43">
        <v>85.91</v>
      </c>
      <c r="F57" s="44">
        <f t="shared" si="11"/>
        <v>1</v>
      </c>
      <c r="G57" s="44">
        <f t="shared" si="12"/>
        <v>0.09</v>
      </c>
      <c r="H57" s="42">
        <f>ROUND(E57*$H$67,2)</f>
        <v>99.66</v>
      </c>
      <c r="I57" s="44">
        <f t="shared" si="13"/>
        <v>1</v>
      </c>
      <c r="J57" s="44">
        <f>ROUND(H57*I57/1000,2)</f>
        <v>0.1</v>
      </c>
      <c r="K57" s="42">
        <v>2</v>
      </c>
      <c r="L57" s="130">
        <f t="shared" si="14"/>
        <v>0.19</v>
      </c>
    </row>
    <row r="58" spans="1:12" ht="27.75" customHeight="1" thickBot="1" x14ac:dyDescent="0.25">
      <c r="A58" s="77" t="s">
        <v>150</v>
      </c>
      <c r="B58" s="78" t="s">
        <v>151</v>
      </c>
      <c r="C58" s="79"/>
      <c r="D58" s="79"/>
      <c r="E58" s="79"/>
      <c r="F58" s="79">
        <f>F59</f>
        <v>116.18</v>
      </c>
      <c r="G58" s="79">
        <f>G59</f>
        <v>8.51</v>
      </c>
      <c r="H58" s="79"/>
      <c r="I58" s="79">
        <f>I59</f>
        <v>116.16999999999999</v>
      </c>
      <c r="J58" s="79">
        <f>J59</f>
        <v>10.130000000000001</v>
      </c>
      <c r="K58" s="79">
        <f>K59</f>
        <v>232.35</v>
      </c>
      <c r="L58" s="80">
        <f>L59</f>
        <v>18.64</v>
      </c>
    </row>
    <row r="59" spans="1:12" s="12" customFormat="1" ht="42.75" customHeight="1" thickBot="1" x14ac:dyDescent="0.25">
      <c r="A59" s="158" t="s">
        <v>152</v>
      </c>
      <c r="B59" s="82" t="s">
        <v>289</v>
      </c>
      <c r="C59" s="83" t="s">
        <v>46</v>
      </c>
      <c r="D59" s="83" t="s">
        <v>243</v>
      </c>
      <c r="E59" s="84">
        <v>73.239999999999995</v>
      </c>
      <c r="F59" s="83">
        <f>ROUND(K59/12*6,2)</f>
        <v>116.18</v>
      </c>
      <c r="G59" s="83">
        <f>ROUND(F59*E59/1000,2)</f>
        <v>8.51</v>
      </c>
      <c r="H59" s="85">
        <f>ROUND(E59*$H$65,2)</f>
        <v>87.16</v>
      </c>
      <c r="I59" s="83">
        <f>K59-F59</f>
        <v>116.16999999999999</v>
      </c>
      <c r="J59" s="83">
        <f>ROUND(I59*H59/1000,2)</f>
        <v>10.130000000000001</v>
      </c>
      <c r="K59" s="83">
        <v>232.35</v>
      </c>
      <c r="L59" s="131">
        <f>G59+J59</f>
        <v>18.64</v>
      </c>
    </row>
    <row r="60" spans="1:12" s="12" customFormat="1" ht="37.5" customHeight="1" thickBot="1" x14ac:dyDescent="0.25">
      <c r="A60" s="77" t="s">
        <v>154</v>
      </c>
      <c r="B60" s="78" t="s">
        <v>155</v>
      </c>
      <c r="C60" s="79"/>
      <c r="D60" s="79"/>
      <c r="E60" s="79"/>
      <c r="F60" s="79">
        <f>F61</f>
        <v>175</v>
      </c>
      <c r="G60" s="79">
        <f>G61</f>
        <v>12.82</v>
      </c>
      <c r="H60" s="79"/>
      <c r="I60" s="79">
        <f>I61</f>
        <v>175</v>
      </c>
      <c r="J60" s="79">
        <f>J61</f>
        <v>15.25</v>
      </c>
      <c r="K60" s="79">
        <f>K61</f>
        <v>350</v>
      </c>
      <c r="L60" s="80">
        <f>L61</f>
        <v>28.07</v>
      </c>
    </row>
    <row r="61" spans="1:12" s="12" customFormat="1" ht="31.5" customHeight="1" thickBot="1" x14ac:dyDescent="0.25">
      <c r="A61" s="164" t="s">
        <v>156</v>
      </c>
      <c r="B61" s="165" t="s">
        <v>157</v>
      </c>
      <c r="C61" s="166" t="s">
        <v>46</v>
      </c>
      <c r="D61" s="166" t="s">
        <v>243</v>
      </c>
      <c r="E61" s="167">
        <v>73.239999999999995</v>
      </c>
      <c r="F61" s="166">
        <f>ROUND(K61/12*6,2)</f>
        <v>175</v>
      </c>
      <c r="G61" s="166">
        <f>ROUND(F61*E61/1000,2)</f>
        <v>12.82</v>
      </c>
      <c r="H61" s="168">
        <f>ROUND(E61*$H$65,2)</f>
        <v>87.16</v>
      </c>
      <c r="I61" s="166">
        <f>K61-F61</f>
        <v>175</v>
      </c>
      <c r="J61" s="166">
        <f>ROUND(H61*I61/1000,2)</f>
        <v>15.25</v>
      </c>
      <c r="K61" s="166">
        <v>350</v>
      </c>
      <c r="L61" s="169">
        <f>G61+J61</f>
        <v>28.07</v>
      </c>
    </row>
    <row r="62" spans="1:12" ht="17.25" customHeight="1" thickBot="1" x14ac:dyDescent="0.25">
      <c r="A62" s="46"/>
      <c r="B62" s="49" t="s">
        <v>304</v>
      </c>
      <c r="C62" s="47"/>
      <c r="D62" s="47"/>
      <c r="E62" s="47"/>
      <c r="F62" s="47">
        <f>F12+F24+F48+F51+F58+F60</f>
        <v>149569.37999999998</v>
      </c>
      <c r="G62" s="47">
        <f>G12+G24+G48+G51+G58+G60</f>
        <v>11399.12</v>
      </c>
      <c r="H62" s="47"/>
      <c r="I62" s="47">
        <f>I12+I24+I48+I51+I58+I60</f>
        <v>149569.29</v>
      </c>
      <c r="J62" s="47">
        <f>J12+J24+J48+J51+J58+J60</f>
        <v>13450.789999999999</v>
      </c>
      <c r="K62" s="47">
        <f>K12+K24+K48+K51+K58+K60</f>
        <v>299138.67</v>
      </c>
      <c r="L62" s="48">
        <f>L12+L24+L48+L51+L58+L60</f>
        <v>24849.910000000003</v>
      </c>
    </row>
    <row r="64" spans="1:12" ht="12.75" customHeight="1" x14ac:dyDescent="0.2">
      <c r="B64" s="143" t="s">
        <v>276</v>
      </c>
      <c r="C64" s="35"/>
      <c r="D64" s="144"/>
      <c r="E64" s="145"/>
      <c r="F64" s="145"/>
      <c r="G64" s="145"/>
    </row>
    <row r="65" spans="2:8" ht="12.75" customHeight="1" x14ac:dyDescent="0.2">
      <c r="B65" s="146" t="s">
        <v>277</v>
      </c>
      <c r="C65" s="35"/>
      <c r="D65" s="144"/>
      <c r="E65" s="145"/>
      <c r="F65" s="145"/>
      <c r="G65" s="145"/>
      <c r="H65" s="37">
        <v>1.19</v>
      </c>
    </row>
    <row r="66" spans="2:8" ht="12.75" customHeight="1" x14ac:dyDescent="0.2">
      <c r="B66" s="19"/>
      <c r="C66" s="35"/>
      <c r="D66" s="144"/>
      <c r="E66" s="145"/>
      <c r="F66" s="145"/>
      <c r="G66" s="145"/>
      <c r="H66" s="145"/>
    </row>
    <row r="67" spans="2:8" ht="12.75" customHeight="1" x14ac:dyDescent="0.2">
      <c r="B67" s="146" t="s">
        <v>278</v>
      </c>
      <c r="C67" s="35"/>
      <c r="D67" s="144"/>
      <c r="E67" s="145"/>
      <c r="F67" s="145"/>
      <c r="G67" s="145"/>
      <c r="H67" s="37">
        <v>1.1599999999999999</v>
      </c>
    </row>
    <row r="68" spans="2:8" ht="12.75" customHeight="1" x14ac:dyDescent="0.2">
      <c r="B68" s="19"/>
      <c r="C68" s="35"/>
      <c r="D68" s="144"/>
      <c r="E68" s="145"/>
      <c r="F68" s="145"/>
      <c r="G68" s="145"/>
      <c r="H68" s="145"/>
    </row>
  </sheetData>
  <mergeCells count="28">
    <mergeCell ref="F2:H2"/>
    <mergeCell ref="I2:L2"/>
    <mergeCell ref="I3:L3"/>
    <mergeCell ref="I4:L4"/>
    <mergeCell ref="B5:L5"/>
    <mergeCell ref="A7:A10"/>
    <mergeCell ref="B7:B10"/>
    <mergeCell ref="C7:C10"/>
    <mergeCell ref="D7:D10"/>
    <mergeCell ref="E7:L7"/>
    <mergeCell ref="E8:G8"/>
    <mergeCell ref="H8:J8"/>
    <mergeCell ref="K8:L8"/>
    <mergeCell ref="E9:E10"/>
    <mergeCell ref="F9:F10"/>
    <mergeCell ref="G9:G10"/>
    <mergeCell ref="H9:H10"/>
    <mergeCell ref="I9:I10"/>
    <mergeCell ref="J9:J10"/>
    <mergeCell ref="K9:K10"/>
    <mergeCell ref="L9:L10"/>
    <mergeCell ref="A45:A46"/>
    <mergeCell ref="B45:B46"/>
    <mergeCell ref="A18:A19"/>
    <mergeCell ref="A20:A21"/>
    <mergeCell ref="A28:A31"/>
    <mergeCell ref="A38:A39"/>
    <mergeCell ref="B38:B39"/>
  </mergeCells>
  <pageMargins left="0.39370078740157483" right="0.39370078740157483" top="0.78740157480314965" bottom="0" header="0.39370078740157483" footer="0"/>
  <pageSetup paperSize="9" scale="82" fitToHeight="0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139"/>
  <sheetViews>
    <sheetView tabSelected="1" view="pageBreakPreview" zoomScale="60" zoomScaleNormal="100" workbookViewId="0">
      <selection activeCell="J4" sqref="J4:L4"/>
    </sheetView>
  </sheetViews>
  <sheetFormatPr defaultColWidth="9" defaultRowHeight="12.75" x14ac:dyDescent="0.2"/>
  <cols>
    <col min="1" max="1" width="7.7109375" style="197" customWidth="1"/>
    <col min="2" max="2" width="52.85546875" style="186" customWidth="1"/>
    <col min="3" max="3" width="16" style="186" customWidth="1"/>
    <col min="4" max="4" width="21" style="174" customWidth="1"/>
    <col min="5" max="5" width="11.5703125" style="174" customWidth="1"/>
    <col min="6" max="6" width="11.42578125" style="174" customWidth="1"/>
    <col min="7" max="7" width="9.85546875" style="174" customWidth="1"/>
    <col min="8" max="8" width="11.28515625" style="174" customWidth="1"/>
    <col min="9" max="9" width="11.140625" style="174" customWidth="1"/>
    <col min="10" max="10" width="9.85546875" style="174" customWidth="1"/>
    <col min="11" max="11" width="12" style="174" customWidth="1"/>
    <col min="12" max="12" width="10.7109375" style="189" customWidth="1"/>
    <col min="13" max="257" width="9" style="174"/>
    <col min="258" max="16384" width="9" style="20"/>
  </cols>
  <sheetData>
    <row r="1" spans="1:12" ht="15.75" customHeight="1" x14ac:dyDescent="0.25">
      <c r="A1" s="170"/>
      <c r="B1" s="171"/>
      <c r="C1" s="171"/>
      <c r="D1" s="172"/>
      <c r="E1" s="172"/>
      <c r="F1" s="172"/>
      <c r="G1" s="172"/>
      <c r="H1" s="172"/>
      <c r="I1" s="172"/>
      <c r="J1" s="173" t="s">
        <v>290</v>
      </c>
      <c r="K1" s="173"/>
      <c r="L1" s="173"/>
    </row>
    <row r="2" spans="1:12" ht="13.5" customHeight="1" x14ac:dyDescent="0.3">
      <c r="A2" s="170"/>
      <c r="B2" s="175"/>
      <c r="C2" s="175"/>
      <c r="D2" s="172"/>
      <c r="E2" s="172"/>
      <c r="F2" s="172"/>
      <c r="G2" s="172"/>
      <c r="H2" s="172"/>
      <c r="I2" s="172"/>
      <c r="J2" s="270" t="s">
        <v>339</v>
      </c>
      <c r="K2" s="270"/>
      <c r="L2" s="270"/>
    </row>
    <row r="3" spans="1:12" ht="13.5" customHeight="1" x14ac:dyDescent="0.3">
      <c r="A3" s="170"/>
      <c r="B3" s="175"/>
      <c r="C3" s="175"/>
      <c r="D3" s="172"/>
      <c r="E3" s="172"/>
      <c r="F3" s="172"/>
      <c r="G3" s="172"/>
      <c r="H3" s="172"/>
      <c r="I3" s="176"/>
      <c r="J3" s="270" t="s">
        <v>291</v>
      </c>
      <c r="K3" s="270"/>
      <c r="L3" s="270"/>
    </row>
    <row r="4" spans="1:12" ht="15" customHeight="1" x14ac:dyDescent="0.3">
      <c r="A4" s="170"/>
      <c r="B4" s="175"/>
      <c r="C4" s="175"/>
      <c r="D4" s="172"/>
      <c r="E4" s="172"/>
      <c r="F4" s="172"/>
      <c r="G4" s="172"/>
      <c r="H4" s="172"/>
      <c r="I4" s="177"/>
      <c r="J4" s="271" t="s">
        <v>344</v>
      </c>
      <c r="K4" s="271"/>
      <c r="L4" s="271"/>
    </row>
    <row r="5" spans="1:12" ht="41.1" customHeight="1" thickBot="1" x14ac:dyDescent="0.25">
      <c r="A5" s="272" t="s">
        <v>292</v>
      </c>
      <c r="B5" s="272"/>
      <c r="C5" s="272"/>
      <c r="D5" s="272"/>
      <c r="E5" s="272"/>
      <c r="F5" s="272"/>
      <c r="G5" s="272"/>
      <c r="H5" s="272"/>
      <c r="I5" s="272"/>
      <c r="J5" s="272"/>
      <c r="K5" s="272"/>
      <c r="L5" s="272"/>
    </row>
    <row r="6" spans="1:12" s="178" customFormat="1" ht="18.75" customHeight="1" x14ac:dyDescent="0.2">
      <c r="A6" s="273" t="s">
        <v>2</v>
      </c>
      <c r="B6" s="276" t="s">
        <v>3</v>
      </c>
      <c r="C6" s="276" t="s">
        <v>4</v>
      </c>
      <c r="D6" s="276" t="s">
        <v>5</v>
      </c>
      <c r="E6" s="276" t="s">
        <v>6</v>
      </c>
      <c r="F6" s="276"/>
      <c r="G6" s="276"/>
      <c r="H6" s="276" t="s">
        <v>7</v>
      </c>
      <c r="I6" s="276"/>
      <c r="J6" s="276"/>
      <c r="K6" s="276" t="s">
        <v>8</v>
      </c>
      <c r="L6" s="277"/>
    </row>
    <row r="7" spans="1:12" s="178" customFormat="1" ht="30.75" customHeight="1" x14ac:dyDescent="0.2">
      <c r="A7" s="274"/>
      <c r="B7" s="266"/>
      <c r="C7" s="266"/>
      <c r="D7" s="266"/>
      <c r="E7" s="266" t="s">
        <v>335</v>
      </c>
      <c r="F7" s="266" t="s">
        <v>336</v>
      </c>
      <c r="G7" s="266" t="s">
        <v>293</v>
      </c>
      <c r="H7" s="266" t="s">
        <v>335</v>
      </c>
      <c r="I7" s="266" t="s">
        <v>336</v>
      </c>
      <c r="J7" s="266" t="s">
        <v>293</v>
      </c>
      <c r="K7" s="266" t="s">
        <v>336</v>
      </c>
      <c r="L7" s="268" t="s">
        <v>294</v>
      </c>
    </row>
    <row r="8" spans="1:12" s="178" customFormat="1" ht="14.25" customHeight="1" thickBot="1" x14ac:dyDescent="0.25">
      <c r="A8" s="275"/>
      <c r="B8" s="267"/>
      <c r="C8" s="267"/>
      <c r="D8" s="267"/>
      <c r="E8" s="267"/>
      <c r="F8" s="267"/>
      <c r="G8" s="267"/>
      <c r="H8" s="267"/>
      <c r="I8" s="267"/>
      <c r="J8" s="267"/>
      <c r="K8" s="267"/>
      <c r="L8" s="269"/>
    </row>
    <row r="9" spans="1:12" s="179" customFormat="1" ht="12.75" customHeight="1" thickBot="1" x14ac:dyDescent="0.25">
      <c r="A9" s="152" t="s">
        <v>10</v>
      </c>
      <c r="B9" s="153" t="s">
        <v>11</v>
      </c>
      <c r="C9" s="153" t="s">
        <v>12</v>
      </c>
      <c r="D9" s="153" t="s">
        <v>13</v>
      </c>
      <c r="E9" s="153" t="s">
        <v>14</v>
      </c>
      <c r="F9" s="153" t="s">
        <v>15</v>
      </c>
      <c r="G9" s="153" t="s">
        <v>16</v>
      </c>
      <c r="H9" s="153" t="s">
        <v>17</v>
      </c>
      <c r="I9" s="153" t="s">
        <v>18</v>
      </c>
      <c r="J9" s="153" t="s">
        <v>19</v>
      </c>
      <c r="K9" s="153" t="s">
        <v>20</v>
      </c>
      <c r="L9" s="154" t="s">
        <v>213</v>
      </c>
    </row>
    <row r="10" spans="1:12" s="180" customFormat="1" ht="27.75" customHeight="1" thickBot="1" x14ac:dyDescent="0.25">
      <c r="A10" s="77" t="s">
        <v>21</v>
      </c>
      <c r="B10" s="78" t="s">
        <v>22</v>
      </c>
      <c r="C10" s="78"/>
      <c r="D10" s="79"/>
      <c r="E10" s="79"/>
      <c r="F10" s="79">
        <f>SUM(F11:F19)</f>
        <v>1417.68</v>
      </c>
      <c r="G10" s="79">
        <f>SUM(G11:G19)</f>
        <v>1063.9000000000001</v>
      </c>
      <c r="H10" s="79"/>
      <c r="I10" s="79">
        <f>SUM(I11:I19)</f>
        <v>1417.67</v>
      </c>
      <c r="J10" s="79">
        <f>SUM(J11:J19)</f>
        <v>1113.8899999999999</v>
      </c>
      <c r="K10" s="79">
        <f>SUM(K11:K19)</f>
        <v>2835.3500000000004</v>
      </c>
      <c r="L10" s="80">
        <f>SUM(L11:L19)</f>
        <v>2177.79</v>
      </c>
    </row>
    <row r="11" spans="1:12" s="181" customFormat="1" ht="36.6" customHeight="1" x14ac:dyDescent="0.2">
      <c r="A11" s="90" t="s">
        <v>295</v>
      </c>
      <c r="B11" s="93" t="s">
        <v>24</v>
      </c>
      <c r="C11" s="93" t="s">
        <v>25</v>
      </c>
      <c r="D11" s="198" t="s">
        <v>296</v>
      </c>
      <c r="E11" s="75">
        <v>750.45</v>
      </c>
      <c r="F11" s="74">
        <f t="shared" ref="F11:F19" si="0">ROUND(K11/2,2)</f>
        <v>550</v>
      </c>
      <c r="G11" s="74">
        <f>ROUND(E11*F11/1000,2)</f>
        <v>412.75</v>
      </c>
      <c r="H11" s="30">
        <f t="shared" ref="H11:H19" si="1">ROUND(E11*$H$60,2)</f>
        <v>785.72</v>
      </c>
      <c r="I11" s="74">
        <f t="shared" ref="I11:I19" si="2">K11-F11</f>
        <v>550</v>
      </c>
      <c r="J11" s="74">
        <f t="shared" ref="J11:J19" si="3">ROUND(H11*I11/1000,2)</f>
        <v>432.15</v>
      </c>
      <c r="K11" s="30">
        <v>1100</v>
      </c>
      <c r="L11" s="128">
        <f t="shared" ref="L11:L19" si="4">G11+J11</f>
        <v>844.9</v>
      </c>
    </row>
    <row r="12" spans="1:12" s="181" customFormat="1" ht="39" customHeight="1" x14ac:dyDescent="0.2">
      <c r="A12" s="65" t="s">
        <v>27</v>
      </c>
      <c r="B12" s="13" t="s">
        <v>28</v>
      </c>
      <c r="C12" s="13" t="s">
        <v>25</v>
      </c>
      <c r="D12" s="134" t="s">
        <v>296</v>
      </c>
      <c r="E12" s="15">
        <v>750.45</v>
      </c>
      <c r="F12" s="16">
        <f t="shared" si="0"/>
        <v>42.9</v>
      </c>
      <c r="G12" s="16">
        <f t="shared" ref="G12:G19" si="5">ROUND(F12*E12/1000,2)</f>
        <v>32.19</v>
      </c>
      <c r="H12" s="14">
        <f t="shared" si="1"/>
        <v>785.72</v>
      </c>
      <c r="I12" s="16">
        <f t="shared" si="2"/>
        <v>42.9</v>
      </c>
      <c r="J12" s="16">
        <f t="shared" si="3"/>
        <v>33.71</v>
      </c>
      <c r="K12" s="14">
        <v>85.8</v>
      </c>
      <c r="L12" s="129">
        <f t="shared" si="4"/>
        <v>65.900000000000006</v>
      </c>
    </row>
    <row r="13" spans="1:12" s="181" customFormat="1" ht="39.75" customHeight="1" x14ac:dyDescent="0.2">
      <c r="A13" s="65" t="s">
        <v>29</v>
      </c>
      <c r="B13" s="13" t="s">
        <v>30</v>
      </c>
      <c r="C13" s="13" t="s">
        <v>25</v>
      </c>
      <c r="D13" s="134" t="s">
        <v>296</v>
      </c>
      <c r="E13" s="15">
        <v>750.45</v>
      </c>
      <c r="F13" s="16">
        <f t="shared" si="0"/>
        <v>86</v>
      </c>
      <c r="G13" s="16">
        <f t="shared" si="5"/>
        <v>64.540000000000006</v>
      </c>
      <c r="H13" s="14">
        <f t="shared" si="1"/>
        <v>785.72</v>
      </c>
      <c r="I13" s="16">
        <f t="shared" si="2"/>
        <v>86</v>
      </c>
      <c r="J13" s="16">
        <f t="shared" si="3"/>
        <v>67.569999999999993</v>
      </c>
      <c r="K13" s="14">
        <v>172</v>
      </c>
      <c r="L13" s="129">
        <f t="shared" si="4"/>
        <v>132.11000000000001</v>
      </c>
    </row>
    <row r="14" spans="1:12" s="181" customFormat="1" ht="38.25" customHeight="1" x14ac:dyDescent="0.2">
      <c r="A14" s="216" t="s">
        <v>31</v>
      </c>
      <c r="B14" s="13" t="s">
        <v>297</v>
      </c>
      <c r="C14" s="13" t="s">
        <v>25</v>
      </c>
      <c r="D14" s="134" t="s">
        <v>296</v>
      </c>
      <c r="E14" s="15">
        <v>750.45</v>
      </c>
      <c r="F14" s="16">
        <f t="shared" si="0"/>
        <v>253.5</v>
      </c>
      <c r="G14" s="16">
        <f t="shared" si="5"/>
        <v>190.24</v>
      </c>
      <c r="H14" s="14">
        <f t="shared" si="1"/>
        <v>785.72</v>
      </c>
      <c r="I14" s="16">
        <f t="shared" si="2"/>
        <v>253.5</v>
      </c>
      <c r="J14" s="16">
        <f t="shared" si="3"/>
        <v>199.18</v>
      </c>
      <c r="K14" s="14">
        <v>507</v>
      </c>
      <c r="L14" s="129">
        <f t="shared" si="4"/>
        <v>389.42</v>
      </c>
    </row>
    <row r="15" spans="1:12" s="181" customFormat="1" ht="36.6" customHeight="1" x14ac:dyDescent="0.2">
      <c r="A15" s="216"/>
      <c r="B15" s="13" t="s">
        <v>33</v>
      </c>
      <c r="C15" s="13" t="s">
        <v>34</v>
      </c>
      <c r="D15" s="134" t="s">
        <v>296</v>
      </c>
      <c r="E15" s="15">
        <v>750.45</v>
      </c>
      <c r="F15" s="16">
        <f t="shared" si="0"/>
        <v>273.75</v>
      </c>
      <c r="G15" s="16">
        <f t="shared" si="5"/>
        <v>205.44</v>
      </c>
      <c r="H15" s="14">
        <f t="shared" si="1"/>
        <v>785.72</v>
      </c>
      <c r="I15" s="16">
        <f t="shared" si="2"/>
        <v>273.75</v>
      </c>
      <c r="J15" s="16">
        <f t="shared" si="3"/>
        <v>215.09</v>
      </c>
      <c r="K15" s="14">
        <v>547.5</v>
      </c>
      <c r="L15" s="129">
        <f t="shared" si="4"/>
        <v>420.53</v>
      </c>
    </row>
    <row r="16" spans="1:12" s="181" customFormat="1" ht="41.25" customHeight="1" x14ac:dyDescent="0.2">
      <c r="A16" s="65" t="s">
        <v>35</v>
      </c>
      <c r="B16" s="13" t="s">
        <v>36</v>
      </c>
      <c r="C16" s="13" t="s">
        <v>25</v>
      </c>
      <c r="D16" s="134" t="s">
        <v>296</v>
      </c>
      <c r="E16" s="15">
        <v>750.45</v>
      </c>
      <c r="F16" s="16">
        <f t="shared" si="0"/>
        <v>58.5</v>
      </c>
      <c r="G16" s="16">
        <f t="shared" si="5"/>
        <v>43.9</v>
      </c>
      <c r="H16" s="14">
        <f t="shared" si="1"/>
        <v>785.72</v>
      </c>
      <c r="I16" s="16">
        <f t="shared" si="2"/>
        <v>58.5</v>
      </c>
      <c r="J16" s="16">
        <f t="shared" si="3"/>
        <v>45.96</v>
      </c>
      <c r="K16" s="14">
        <v>117</v>
      </c>
      <c r="L16" s="129">
        <f t="shared" si="4"/>
        <v>89.86</v>
      </c>
    </row>
    <row r="17" spans="1:12" s="182" customFormat="1" ht="27.75" customHeight="1" x14ac:dyDescent="0.2">
      <c r="A17" s="216" t="s">
        <v>37</v>
      </c>
      <c r="B17" s="133" t="s">
        <v>38</v>
      </c>
      <c r="C17" s="13" t="s">
        <v>25</v>
      </c>
      <c r="D17" s="134" t="s">
        <v>296</v>
      </c>
      <c r="E17" s="15">
        <v>750.45</v>
      </c>
      <c r="F17" s="16">
        <f t="shared" si="0"/>
        <v>75</v>
      </c>
      <c r="G17" s="16">
        <f t="shared" si="5"/>
        <v>56.28</v>
      </c>
      <c r="H17" s="14">
        <f t="shared" si="1"/>
        <v>785.72</v>
      </c>
      <c r="I17" s="16">
        <f t="shared" si="2"/>
        <v>75</v>
      </c>
      <c r="J17" s="16">
        <f t="shared" si="3"/>
        <v>58.93</v>
      </c>
      <c r="K17" s="14">
        <v>150</v>
      </c>
      <c r="L17" s="129">
        <f t="shared" si="4"/>
        <v>115.21000000000001</v>
      </c>
    </row>
    <row r="18" spans="1:12" s="181" customFormat="1" ht="32.25" customHeight="1" x14ac:dyDescent="0.2">
      <c r="A18" s="216"/>
      <c r="B18" s="133" t="s">
        <v>298</v>
      </c>
      <c r="C18" s="13" t="s">
        <v>25</v>
      </c>
      <c r="D18" s="134" t="s">
        <v>296</v>
      </c>
      <c r="E18" s="15">
        <v>750.45</v>
      </c>
      <c r="F18" s="16">
        <f t="shared" si="0"/>
        <v>19.53</v>
      </c>
      <c r="G18" s="16">
        <f t="shared" si="5"/>
        <v>14.66</v>
      </c>
      <c r="H18" s="14">
        <f t="shared" si="1"/>
        <v>785.72</v>
      </c>
      <c r="I18" s="16">
        <f t="shared" si="2"/>
        <v>19.519999999999996</v>
      </c>
      <c r="J18" s="16">
        <f t="shared" si="3"/>
        <v>15.34</v>
      </c>
      <c r="K18" s="14">
        <v>39.049999999999997</v>
      </c>
      <c r="L18" s="129">
        <f t="shared" si="4"/>
        <v>30</v>
      </c>
    </row>
    <row r="19" spans="1:12" s="181" customFormat="1" ht="32.25" customHeight="1" thickBot="1" x14ac:dyDescent="0.25">
      <c r="A19" s="88" t="s">
        <v>40</v>
      </c>
      <c r="B19" s="156" t="s">
        <v>43</v>
      </c>
      <c r="C19" s="41" t="s">
        <v>25</v>
      </c>
      <c r="D19" s="157" t="s">
        <v>296</v>
      </c>
      <c r="E19" s="43">
        <v>750.45</v>
      </c>
      <c r="F19" s="44">
        <f t="shared" si="0"/>
        <v>58.5</v>
      </c>
      <c r="G19" s="44">
        <f t="shared" si="5"/>
        <v>43.9</v>
      </c>
      <c r="H19" s="42">
        <f t="shared" si="1"/>
        <v>785.72</v>
      </c>
      <c r="I19" s="44">
        <f t="shared" si="2"/>
        <v>58.5</v>
      </c>
      <c r="J19" s="44">
        <f t="shared" si="3"/>
        <v>45.96</v>
      </c>
      <c r="K19" s="42">
        <v>117</v>
      </c>
      <c r="L19" s="130">
        <f t="shared" si="4"/>
        <v>89.86</v>
      </c>
    </row>
    <row r="20" spans="1:12" s="180" customFormat="1" ht="27" customHeight="1" thickBot="1" x14ac:dyDescent="0.25">
      <c r="A20" s="77" t="s">
        <v>176</v>
      </c>
      <c r="B20" s="78" t="s">
        <v>50</v>
      </c>
      <c r="C20" s="78"/>
      <c r="D20" s="79"/>
      <c r="E20" s="79"/>
      <c r="F20" s="79">
        <f>SUM(F21:F35)</f>
        <v>2086.66</v>
      </c>
      <c r="G20" s="79">
        <f>SUM(G21:G35)</f>
        <v>1565.9200000000003</v>
      </c>
      <c r="H20" s="79"/>
      <c r="I20" s="79">
        <f>SUM(I21:I35)</f>
        <v>2086.6499999999996</v>
      </c>
      <c r="J20" s="79">
        <f>SUM(J21:J35)</f>
        <v>1639.51</v>
      </c>
      <c r="K20" s="79">
        <f>SUM(K21:K35)</f>
        <v>4173.3099999999995</v>
      </c>
      <c r="L20" s="80">
        <f>SUM(L21:L35)</f>
        <v>3205.4299999999994</v>
      </c>
    </row>
    <row r="21" spans="1:12" s="181" customFormat="1" ht="40.5" customHeight="1" x14ac:dyDescent="0.2">
      <c r="A21" s="90" t="s">
        <v>51</v>
      </c>
      <c r="B21" s="73" t="s">
        <v>52</v>
      </c>
      <c r="C21" s="199" t="s">
        <v>53</v>
      </c>
      <c r="D21" s="198" t="s">
        <v>296</v>
      </c>
      <c r="E21" s="75">
        <v>750.45</v>
      </c>
      <c r="F21" s="74">
        <f t="shared" ref="F21:F35" si="6">ROUND(K21/2,2)</f>
        <v>343.5</v>
      </c>
      <c r="G21" s="74">
        <f t="shared" ref="G21:G35" si="7">ROUND(F21*E21/1000,2)</f>
        <v>257.77999999999997</v>
      </c>
      <c r="H21" s="30">
        <f t="shared" ref="H21:H35" si="8">ROUND(E21*$H$60,2)</f>
        <v>785.72</v>
      </c>
      <c r="I21" s="74">
        <f t="shared" ref="I21:I35" si="9">K21-F21</f>
        <v>343.5</v>
      </c>
      <c r="J21" s="74">
        <f t="shared" ref="J21:J35" si="10">ROUND(H21*I21/1000,2)</f>
        <v>269.89</v>
      </c>
      <c r="K21" s="30">
        <v>687</v>
      </c>
      <c r="L21" s="128">
        <f t="shared" ref="L21:L35" si="11">G21+J21</f>
        <v>527.66999999999996</v>
      </c>
    </row>
    <row r="22" spans="1:12" s="181" customFormat="1" ht="37.5" customHeight="1" x14ac:dyDescent="0.2">
      <c r="A22" s="65" t="s">
        <v>54</v>
      </c>
      <c r="B22" s="22" t="s">
        <v>55</v>
      </c>
      <c r="C22" s="14" t="s">
        <v>46</v>
      </c>
      <c r="D22" s="134" t="s">
        <v>296</v>
      </c>
      <c r="E22" s="15">
        <v>750.45</v>
      </c>
      <c r="F22" s="16">
        <f t="shared" si="6"/>
        <v>64.540000000000006</v>
      </c>
      <c r="G22" s="16">
        <f t="shared" si="7"/>
        <v>48.43</v>
      </c>
      <c r="H22" s="14">
        <f t="shared" si="8"/>
        <v>785.72</v>
      </c>
      <c r="I22" s="16">
        <f t="shared" si="9"/>
        <v>64.540000000000006</v>
      </c>
      <c r="J22" s="16">
        <f t="shared" si="10"/>
        <v>50.71</v>
      </c>
      <c r="K22" s="14">
        <v>129.08000000000001</v>
      </c>
      <c r="L22" s="129">
        <f t="shared" si="11"/>
        <v>99.14</v>
      </c>
    </row>
    <row r="23" spans="1:12" s="181" customFormat="1" ht="37.5" customHeight="1" x14ac:dyDescent="0.2">
      <c r="A23" s="65" t="s">
        <v>56</v>
      </c>
      <c r="B23" s="22" t="s">
        <v>57</v>
      </c>
      <c r="C23" s="14" t="s">
        <v>58</v>
      </c>
      <c r="D23" s="134" t="s">
        <v>296</v>
      </c>
      <c r="E23" s="15">
        <v>750.45</v>
      </c>
      <c r="F23" s="16">
        <f t="shared" si="6"/>
        <v>225</v>
      </c>
      <c r="G23" s="16">
        <f t="shared" si="7"/>
        <v>168.85</v>
      </c>
      <c r="H23" s="14">
        <f t="shared" si="8"/>
        <v>785.72</v>
      </c>
      <c r="I23" s="16">
        <f t="shared" si="9"/>
        <v>225</v>
      </c>
      <c r="J23" s="16">
        <f t="shared" si="10"/>
        <v>176.79</v>
      </c>
      <c r="K23" s="14">
        <v>450</v>
      </c>
      <c r="L23" s="129">
        <f t="shared" si="11"/>
        <v>345.64</v>
      </c>
    </row>
    <row r="24" spans="1:12" s="181" customFormat="1" ht="39.75" customHeight="1" x14ac:dyDescent="0.2">
      <c r="A24" s="65" t="s">
        <v>59</v>
      </c>
      <c r="B24" s="22" t="s">
        <v>283</v>
      </c>
      <c r="C24" s="14" t="s">
        <v>46</v>
      </c>
      <c r="D24" s="134" t="s">
        <v>296</v>
      </c>
      <c r="E24" s="15">
        <v>750.45</v>
      </c>
      <c r="F24" s="16">
        <f t="shared" si="6"/>
        <v>174.13</v>
      </c>
      <c r="G24" s="16">
        <f t="shared" si="7"/>
        <v>130.68</v>
      </c>
      <c r="H24" s="14">
        <f t="shared" si="8"/>
        <v>785.72</v>
      </c>
      <c r="I24" s="16">
        <f t="shared" si="9"/>
        <v>174.13</v>
      </c>
      <c r="J24" s="16">
        <f t="shared" si="10"/>
        <v>136.82</v>
      </c>
      <c r="K24" s="14">
        <v>348.26</v>
      </c>
      <c r="L24" s="129">
        <f t="shared" si="11"/>
        <v>267.5</v>
      </c>
    </row>
    <row r="25" spans="1:12" s="181" customFormat="1" ht="41.25" customHeight="1" x14ac:dyDescent="0.2">
      <c r="A25" s="65" t="s">
        <v>61</v>
      </c>
      <c r="B25" s="13" t="s">
        <v>62</v>
      </c>
      <c r="C25" s="14" t="s">
        <v>46</v>
      </c>
      <c r="D25" s="134" t="s">
        <v>296</v>
      </c>
      <c r="E25" s="15">
        <v>750.45</v>
      </c>
      <c r="F25" s="16">
        <f t="shared" si="6"/>
        <v>247.29</v>
      </c>
      <c r="G25" s="16">
        <f t="shared" si="7"/>
        <v>185.58</v>
      </c>
      <c r="H25" s="14">
        <f t="shared" si="8"/>
        <v>785.72</v>
      </c>
      <c r="I25" s="16">
        <f t="shared" si="9"/>
        <v>247.29</v>
      </c>
      <c r="J25" s="16">
        <f t="shared" si="10"/>
        <v>194.3</v>
      </c>
      <c r="K25" s="14">
        <v>494.58</v>
      </c>
      <c r="L25" s="129">
        <f t="shared" si="11"/>
        <v>379.88</v>
      </c>
    </row>
    <row r="26" spans="1:12" s="181" customFormat="1" ht="25.35" customHeight="1" x14ac:dyDescent="0.2">
      <c r="A26" s="65" t="s">
        <v>66</v>
      </c>
      <c r="B26" s="13" t="s">
        <v>67</v>
      </c>
      <c r="C26" s="14" t="s">
        <v>58</v>
      </c>
      <c r="D26" s="134" t="s">
        <v>296</v>
      </c>
      <c r="E26" s="15">
        <v>750.45</v>
      </c>
      <c r="F26" s="16">
        <f t="shared" si="6"/>
        <v>546</v>
      </c>
      <c r="G26" s="16">
        <f t="shared" si="7"/>
        <v>409.75</v>
      </c>
      <c r="H26" s="14">
        <f t="shared" si="8"/>
        <v>785.72</v>
      </c>
      <c r="I26" s="16">
        <f t="shared" si="9"/>
        <v>546</v>
      </c>
      <c r="J26" s="16">
        <f t="shared" si="10"/>
        <v>429</v>
      </c>
      <c r="K26" s="14">
        <v>1092</v>
      </c>
      <c r="L26" s="129">
        <f t="shared" si="11"/>
        <v>838.75</v>
      </c>
    </row>
    <row r="27" spans="1:12" s="181" customFormat="1" ht="53.25" customHeight="1" x14ac:dyDescent="0.2">
      <c r="A27" s="65" t="s">
        <v>68</v>
      </c>
      <c r="B27" s="13" t="s">
        <v>75</v>
      </c>
      <c r="C27" s="136" t="s">
        <v>76</v>
      </c>
      <c r="D27" s="134" t="s">
        <v>296</v>
      </c>
      <c r="E27" s="15">
        <v>750.45</v>
      </c>
      <c r="F27" s="16">
        <f t="shared" si="6"/>
        <v>19.5</v>
      </c>
      <c r="G27" s="16">
        <f t="shared" si="7"/>
        <v>14.63</v>
      </c>
      <c r="H27" s="14">
        <f t="shared" si="8"/>
        <v>785.72</v>
      </c>
      <c r="I27" s="16">
        <f t="shared" si="9"/>
        <v>19.5</v>
      </c>
      <c r="J27" s="16">
        <f t="shared" si="10"/>
        <v>15.32</v>
      </c>
      <c r="K27" s="14">
        <v>39</v>
      </c>
      <c r="L27" s="129">
        <f t="shared" si="11"/>
        <v>29.950000000000003</v>
      </c>
    </row>
    <row r="28" spans="1:12" s="182" customFormat="1" ht="42.75" customHeight="1" x14ac:dyDescent="0.2">
      <c r="A28" s="65" t="s">
        <v>71</v>
      </c>
      <c r="B28" s="13" t="s">
        <v>78</v>
      </c>
      <c r="C28" s="136" t="s">
        <v>76</v>
      </c>
      <c r="D28" s="134" t="s">
        <v>296</v>
      </c>
      <c r="E28" s="15">
        <v>750.45</v>
      </c>
      <c r="F28" s="16">
        <f t="shared" si="6"/>
        <v>35.369999999999997</v>
      </c>
      <c r="G28" s="16">
        <f t="shared" si="7"/>
        <v>26.54</v>
      </c>
      <c r="H28" s="14">
        <f t="shared" si="8"/>
        <v>785.72</v>
      </c>
      <c r="I28" s="16">
        <f t="shared" si="9"/>
        <v>35.369999999999997</v>
      </c>
      <c r="J28" s="16">
        <f t="shared" si="10"/>
        <v>27.79</v>
      </c>
      <c r="K28" s="14">
        <v>70.739999999999995</v>
      </c>
      <c r="L28" s="129">
        <f t="shared" si="11"/>
        <v>54.33</v>
      </c>
    </row>
    <row r="29" spans="1:12" s="183" customFormat="1" ht="44.25" customHeight="1" x14ac:dyDescent="0.2">
      <c r="A29" s="65" t="s">
        <v>74</v>
      </c>
      <c r="B29" s="13" t="s">
        <v>84</v>
      </c>
      <c r="C29" s="14" t="s">
        <v>85</v>
      </c>
      <c r="D29" s="134" t="s">
        <v>296</v>
      </c>
      <c r="E29" s="15">
        <v>750.45</v>
      </c>
      <c r="F29" s="16">
        <f t="shared" si="6"/>
        <v>105.5</v>
      </c>
      <c r="G29" s="16">
        <f t="shared" si="7"/>
        <v>79.17</v>
      </c>
      <c r="H29" s="14">
        <f t="shared" si="8"/>
        <v>785.72</v>
      </c>
      <c r="I29" s="16">
        <f t="shared" si="9"/>
        <v>105.5</v>
      </c>
      <c r="J29" s="16">
        <f t="shared" si="10"/>
        <v>82.89</v>
      </c>
      <c r="K29" s="14">
        <v>211</v>
      </c>
      <c r="L29" s="129">
        <f t="shared" si="11"/>
        <v>162.06</v>
      </c>
    </row>
    <row r="30" spans="1:12" s="183" customFormat="1" ht="42.75" customHeight="1" x14ac:dyDescent="0.2">
      <c r="A30" s="65" t="s">
        <v>77</v>
      </c>
      <c r="B30" s="21" t="s">
        <v>87</v>
      </c>
      <c r="C30" s="136" t="s">
        <v>239</v>
      </c>
      <c r="D30" s="134" t="s">
        <v>296</v>
      </c>
      <c r="E30" s="15">
        <v>750.45</v>
      </c>
      <c r="F30" s="16">
        <f t="shared" si="6"/>
        <v>4</v>
      </c>
      <c r="G30" s="16">
        <f t="shared" si="7"/>
        <v>3</v>
      </c>
      <c r="H30" s="14">
        <f t="shared" si="8"/>
        <v>785.72</v>
      </c>
      <c r="I30" s="16">
        <f t="shared" si="9"/>
        <v>4</v>
      </c>
      <c r="J30" s="16">
        <f t="shared" si="10"/>
        <v>3.14</v>
      </c>
      <c r="K30" s="14">
        <v>8</v>
      </c>
      <c r="L30" s="129">
        <f t="shared" si="11"/>
        <v>6.1400000000000006</v>
      </c>
    </row>
    <row r="31" spans="1:12" s="183" customFormat="1" ht="42.75" customHeight="1" x14ac:dyDescent="0.2">
      <c r="A31" s="65" t="s">
        <v>79</v>
      </c>
      <c r="B31" s="135" t="s">
        <v>92</v>
      </c>
      <c r="C31" s="136" t="s">
        <v>93</v>
      </c>
      <c r="D31" s="134" t="s">
        <v>296</v>
      </c>
      <c r="E31" s="15">
        <v>750.45</v>
      </c>
      <c r="F31" s="16">
        <f t="shared" si="6"/>
        <v>19.5</v>
      </c>
      <c r="G31" s="16">
        <f t="shared" si="7"/>
        <v>14.63</v>
      </c>
      <c r="H31" s="14">
        <f t="shared" si="8"/>
        <v>785.72</v>
      </c>
      <c r="I31" s="16">
        <f t="shared" si="9"/>
        <v>19.5</v>
      </c>
      <c r="J31" s="16">
        <f t="shared" si="10"/>
        <v>15.32</v>
      </c>
      <c r="K31" s="14">
        <v>39</v>
      </c>
      <c r="L31" s="129">
        <f t="shared" si="11"/>
        <v>29.950000000000003</v>
      </c>
    </row>
    <row r="32" spans="1:12" s="183" customFormat="1" ht="42.75" customHeight="1" x14ac:dyDescent="0.2">
      <c r="A32" s="65" t="s">
        <v>83</v>
      </c>
      <c r="B32" s="21" t="s">
        <v>95</v>
      </c>
      <c r="C32" s="134" t="s">
        <v>46</v>
      </c>
      <c r="D32" s="134" t="s">
        <v>296</v>
      </c>
      <c r="E32" s="15">
        <v>750.45</v>
      </c>
      <c r="F32" s="14">
        <f t="shared" si="6"/>
        <v>240.04</v>
      </c>
      <c r="G32" s="14">
        <f t="shared" si="7"/>
        <v>180.14</v>
      </c>
      <c r="H32" s="14">
        <f t="shared" si="8"/>
        <v>785.72</v>
      </c>
      <c r="I32" s="14">
        <f t="shared" si="9"/>
        <v>240.03</v>
      </c>
      <c r="J32" s="14">
        <f t="shared" si="10"/>
        <v>188.6</v>
      </c>
      <c r="K32" s="14">
        <v>480.07</v>
      </c>
      <c r="L32" s="204">
        <f t="shared" si="11"/>
        <v>368.74</v>
      </c>
    </row>
    <row r="33" spans="1:12" s="183" customFormat="1" ht="48.75" customHeight="1" x14ac:dyDescent="0.2">
      <c r="A33" s="65" t="s">
        <v>86</v>
      </c>
      <c r="B33" s="21" t="s">
        <v>105</v>
      </c>
      <c r="C33" s="134" t="s">
        <v>106</v>
      </c>
      <c r="D33" s="134" t="s">
        <v>296</v>
      </c>
      <c r="E33" s="15">
        <v>750.45</v>
      </c>
      <c r="F33" s="16">
        <f t="shared" si="6"/>
        <v>25</v>
      </c>
      <c r="G33" s="16">
        <f t="shared" si="7"/>
        <v>18.760000000000002</v>
      </c>
      <c r="H33" s="14">
        <f t="shared" si="8"/>
        <v>785.72</v>
      </c>
      <c r="I33" s="16">
        <f t="shared" si="9"/>
        <v>25</v>
      </c>
      <c r="J33" s="16">
        <f t="shared" si="10"/>
        <v>19.64</v>
      </c>
      <c r="K33" s="14">
        <v>50</v>
      </c>
      <c r="L33" s="129">
        <f t="shared" si="11"/>
        <v>38.400000000000006</v>
      </c>
    </row>
    <row r="34" spans="1:12" s="183" customFormat="1" ht="42.75" customHeight="1" x14ac:dyDescent="0.2">
      <c r="A34" s="65" t="s">
        <v>91</v>
      </c>
      <c r="B34" s="21" t="s">
        <v>108</v>
      </c>
      <c r="C34" s="136" t="s">
        <v>109</v>
      </c>
      <c r="D34" s="134" t="s">
        <v>296</v>
      </c>
      <c r="E34" s="15">
        <v>750.45</v>
      </c>
      <c r="F34" s="16">
        <f t="shared" si="6"/>
        <v>19.79</v>
      </c>
      <c r="G34" s="16">
        <f t="shared" si="7"/>
        <v>14.85</v>
      </c>
      <c r="H34" s="14">
        <f t="shared" si="8"/>
        <v>785.72</v>
      </c>
      <c r="I34" s="16">
        <f t="shared" si="9"/>
        <v>19.79</v>
      </c>
      <c r="J34" s="16">
        <f t="shared" si="10"/>
        <v>15.55</v>
      </c>
      <c r="K34" s="14">
        <v>39.58</v>
      </c>
      <c r="L34" s="129">
        <f t="shared" si="11"/>
        <v>30.4</v>
      </c>
    </row>
    <row r="35" spans="1:12" s="183" customFormat="1" ht="42.75" customHeight="1" x14ac:dyDescent="0.2">
      <c r="A35" s="65" t="s">
        <v>94</v>
      </c>
      <c r="B35" s="21" t="s">
        <v>111</v>
      </c>
      <c r="C35" s="136" t="s">
        <v>46</v>
      </c>
      <c r="D35" s="134" t="s">
        <v>296</v>
      </c>
      <c r="E35" s="15">
        <v>750.45</v>
      </c>
      <c r="F35" s="16">
        <f t="shared" si="6"/>
        <v>17.5</v>
      </c>
      <c r="G35" s="16">
        <f t="shared" si="7"/>
        <v>13.13</v>
      </c>
      <c r="H35" s="14">
        <f t="shared" si="8"/>
        <v>785.72</v>
      </c>
      <c r="I35" s="16">
        <f t="shared" si="9"/>
        <v>17.5</v>
      </c>
      <c r="J35" s="16">
        <f t="shared" si="10"/>
        <v>13.75</v>
      </c>
      <c r="K35" s="14">
        <v>35</v>
      </c>
      <c r="L35" s="129">
        <f t="shared" si="11"/>
        <v>26.880000000000003</v>
      </c>
    </row>
    <row r="36" spans="1:12" s="180" customFormat="1" ht="22.5" customHeight="1" x14ac:dyDescent="0.2">
      <c r="A36" s="61" t="s">
        <v>112</v>
      </c>
      <c r="B36" s="10" t="s">
        <v>113</v>
      </c>
      <c r="C36" s="10"/>
      <c r="D36" s="11"/>
      <c r="E36" s="11"/>
      <c r="F36" s="11">
        <f>SUM(F37:F38)</f>
        <v>149</v>
      </c>
      <c r="G36" s="11">
        <f>SUM(G37:G38)</f>
        <v>111.82</v>
      </c>
      <c r="H36" s="11"/>
      <c r="I36" s="11">
        <f>SUM(I37:I38)</f>
        <v>149</v>
      </c>
      <c r="J36" s="11">
        <f>SUM(J37:J38)</f>
        <v>117.07000000000001</v>
      </c>
      <c r="K36" s="11">
        <f>SUM(K37:K38)</f>
        <v>298</v>
      </c>
      <c r="L36" s="62">
        <f>SUM(L37:L38)</f>
        <v>228.89000000000001</v>
      </c>
    </row>
    <row r="37" spans="1:12" s="181" customFormat="1" ht="25.35" customHeight="1" x14ac:dyDescent="0.2">
      <c r="A37" s="68" t="s">
        <v>114</v>
      </c>
      <c r="B37" s="21" t="s">
        <v>117</v>
      </c>
      <c r="C37" s="21" t="s">
        <v>46</v>
      </c>
      <c r="D37" s="55" t="s">
        <v>296</v>
      </c>
      <c r="E37" s="15">
        <v>750.45</v>
      </c>
      <c r="F37" s="16">
        <f>ROUND(K37/2,2)</f>
        <v>110</v>
      </c>
      <c r="G37" s="16">
        <f>ROUND(F37*E37/1000,2)</f>
        <v>82.55</v>
      </c>
      <c r="H37" s="14">
        <f>ROUND(E37*$H$60,2)</f>
        <v>785.72</v>
      </c>
      <c r="I37" s="16">
        <f>K37-F37</f>
        <v>110</v>
      </c>
      <c r="J37" s="16">
        <f>ROUND(H37*I37/1000,2)</f>
        <v>86.43</v>
      </c>
      <c r="K37" s="16">
        <v>220</v>
      </c>
      <c r="L37" s="129">
        <f>G37+J37</f>
        <v>168.98000000000002</v>
      </c>
    </row>
    <row r="38" spans="1:12" s="181" customFormat="1" ht="25.35" customHeight="1" thickBot="1" x14ac:dyDescent="0.25">
      <c r="A38" s="69" t="s">
        <v>116</v>
      </c>
      <c r="B38" s="70" t="s">
        <v>115</v>
      </c>
      <c r="C38" s="70" t="s">
        <v>46</v>
      </c>
      <c r="D38" s="200" t="s">
        <v>296</v>
      </c>
      <c r="E38" s="43">
        <v>750.45</v>
      </c>
      <c r="F38" s="44">
        <f>ROUND(K38/2,2)</f>
        <v>39</v>
      </c>
      <c r="G38" s="44">
        <f>ROUND(F38*E38/1000,2)</f>
        <v>29.27</v>
      </c>
      <c r="H38" s="42">
        <f>ROUND(E38*$H$60,2)</f>
        <v>785.72</v>
      </c>
      <c r="I38" s="44">
        <f>K38-F38</f>
        <v>39</v>
      </c>
      <c r="J38" s="44">
        <f>ROUND(H38*I38/1000,2)</f>
        <v>30.64</v>
      </c>
      <c r="K38" s="44">
        <v>78</v>
      </c>
      <c r="L38" s="130">
        <f>G38+J38</f>
        <v>59.91</v>
      </c>
    </row>
    <row r="39" spans="1:12" s="180" customFormat="1" ht="24" customHeight="1" thickBot="1" x14ac:dyDescent="0.25">
      <c r="A39" s="77" t="s">
        <v>118</v>
      </c>
      <c r="B39" s="78" t="s">
        <v>119</v>
      </c>
      <c r="C39" s="78"/>
      <c r="D39" s="79"/>
      <c r="E39" s="79"/>
      <c r="F39" s="79">
        <f>SUM(F40:F48)</f>
        <v>787.6</v>
      </c>
      <c r="G39" s="79">
        <f>SUM(G40:G48)</f>
        <v>591.04999999999995</v>
      </c>
      <c r="H39" s="79"/>
      <c r="I39" s="79">
        <f>SUM(I40:I48)</f>
        <v>787.6</v>
      </c>
      <c r="J39" s="79">
        <f>SUM(J40:J48)</f>
        <v>618.83000000000004</v>
      </c>
      <c r="K39" s="79">
        <f>SUM(K40:K48)</f>
        <v>1575.2</v>
      </c>
      <c r="L39" s="80">
        <f>SUM(L40:L48)</f>
        <v>1209.8800000000001</v>
      </c>
    </row>
    <row r="40" spans="1:12" s="181" customFormat="1" ht="38.25" customHeight="1" x14ac:dyDescent="0.2">
      <c r="A40" s="205" t="s">
        <v>120</v>
      </c>
      <c r="B40" s="93" t="s">
        <v>121</v>
      </c>
      <c r="C40" s="93" t="s">
        <v>25</v>
      </c>
      <c r="D40" s="198" t="s">
        <v>296</v>
      </c>
      <c r="E40" s="75">
        <v>750.45</v>
      </c>
      <c r="F40" s="74">
        <f t="shared" ref="F40:F48" si="12">ROUND(K40/2,2)</f>
        <v>120</v>
      </c>
      <c r="G40" s="74">
        <f t="shared" ref="G40:G48" si="13">ROUND(F40*E40/1000,2)</f>
        <v>90.05</v>
      </c>
      <c r="H40" s="30">
        <f t="shared" ref="H40:H48" si="14">ROUND(E40*$H$60,2)</f>
        <v>785.72</v>
      </c>
      <c r="I40" s="74">
        <f t="shared" ref="I40:I48" si="15">K40-F40</f>
        <v>120</v>
      </c>
      <c r="J40" s="74">
        <f t="shared" ref="J40:J48" si="16">ROUND(I40*H40/1000,2)</f>
        <v>94.29</v>
      </c>
      <c r="K40" s="30">
        <v>240</v>
      </c>
      <c r="L40" s="128">
        <f t="shared" ref="L40:L48" si="17">G40+J40</f>
        <v>184.34</v>
      </c>
    </row>
    <row r="41" spans="1:12" s="181" customFormat="1" ht="29.25" customHeight="1" x14ac:dyDescent="0.2">
      <c r="A41" s="68" t="s">
        <v>122</v>
      </c>
      <c r="B41" s="13" t="s">
        <v>123</v>
      </c>
      <c r="C41" s="13" t="s">
        <v>25</v>
      </c>
      <c r="D41" s="134" t="s">
        <v>296</v>
      </c>
      <c r="E41" s="15">
        <v>750.45</v>
      </c>
      <c r="F41" s="16">
        <f t="shared" si="12"/>
        <v>156</v>
      </c>
      <c r="G41" s="16">
        <f t="shared" si="13"/>
        <v>117.07</v>
      </c>
      <c r="H41" s="14">
        <f t="shared" si="14"/>
        <v>785.72</v>
      </c>
      <c r="I41" s="16">
        <f t="shared" si="15"/>
        <v>156</v>
      </c>
      <c r="J41" s="16">
        <f t="shared" si="16"/>
        <v>122.57</v>
      </c>
      <c r="K41" s="14">
        <v>312</v>
      </c>
      <c r="L41" s="129">
        <f t="shared" si="17"/>
        <v>239.64</v>
      </c>
    </row>
    <row r="42" spans="1:12" s="181" customFormat="1" ht="36.6" customHeight="1" x14ac:dyDescent="0.2">
      <c r="A42" s="68" t="s">
        <v>124</v>
      </c>
      <c r="B42" s="27" t="s">
        <v>125</v>
      </c>
      <c r="C42" s="13" t="s">
        <v>25</v>
      </c>
      <c r="D42" s="134" t="s">
        <v>296</v>
      </c>
      <c r="E42" s="15">
        <v>750.45</v>
      </c>
      <c r="F42" s="16">
        <f t="shared" si="12"/>
        <v>100</v>
      </c>
      <c r="G42" s="16">
        <f t="shared" si="13"/>
        <v>75.05</v>
      </c>
      <c r="H42" s="14">
        <f t="shared" si="14"/>
        <v>785.72</v>
      </c>
      <c r="I42" s="16">
        <f t="shared" si="15"/>
        <v>100</v>
      </c>
      <c r="J42" s="16">
        <f t="shared" si="16"/>
        <v>78.569999999999993</v>
      </c>
      <c r="K42" s="14">
        <v>200</v>
      </c>
      <c r="L42" s="129">
        <f t="shared" si="17"/>
        <v>153.62</v>
      </c>
    </row>
    <row r="43" spans="1:12" s="181" customFormat="1" ht="47.1" customHeight="1" x14ac:dyDescent="0.2">
      <c r="A43" s="68" t="s">
        <v>126</v>
      </c>
      <c r="B43" s="13" t="s">
        <v>127</v>
      </c>
      <c r="C43" s="13" t="s">
        <v>34</v>
      </c>
      <c r="D43" s="134" t="s">
        <v>296</v>
      </c>
      <c r="E43" s="15">
        <v>750.45</v>
      </c>
      <c r="F43" s="16">
        <f t="shared" si="12"/>
        <v>45</v>
      </c>
      <c r="G43" s="16">
        <f t="shared" si="13"/>
        <v>33.770000000000003</v>
      </c>
      <c r="H43" s="14">
        <f t="shared" si="14"/>
        <v>785.72</v>
      </c>
      <c r="I43" s="16">
        <f t="shared" si="15"/>
        <v>45</v>
      </c>
      <c r="J43" s="16">
        <f t="shared" si="16"/>
        <v>35.36</v>
      </c>
      <c r="K43" s="14">
        <v>90</v>
      </c>
      <c r="L43" s="129">
        <f t="shared" si="17"/>
        <v>69.13</v>
      </c>
    </row>
    <row r="44" spans="1:12" s="181" customFormat="1" ht="45.75" customHeight="1" x14ac:dyDescent="0.2">
      <c r="A44" s="68" t="s">
        <v>128</v>
      </c>
      <c r="B44" s="29" t="s">
        <v>131</v>
      </c>
      <c r="C44" s="13" t="s">
        <v>25</v>
      </c>
      <c r="D44" s="134" t="s">
        <v>296</v>
      </c>
      <c r="E44" s="15">
        <v>750.45</v>
      </c>
      <c r="F44" s="16">
        <f t="shared" si="12"/>
        <v>9</v>
      </c>
      <c r="G44" s="16">
        <f t="shared" si="13"/>
        <v>6.75</v>
      </c>
      <c r="H44" s="14">
        <f t="shared" si="14"/>
        <v>785.72</v>
      </c>
      <c r="I44" s="16">
        <f t="shared" si="15"/>
        <v>9</v>
      </c>
      <c r="J44" s="16">
        <f t="shared" si="16"/>
        <v>7.07</v>
      </c>
      <c r="K44" s="14">
        <v>18</v>
      </c>
      <c r="L44" s="129">
        <f t="shared" si="17"/>
        <v>13.82</v>
      </c>
    </row>
    <row r="45" spans="1:12" s="181" customFormat="1" ht="31.5" customHeight="1" x14ac:dyDescent="0.2">
      <c r="A45" s="68" t="s">
        <v>130</v>
      </c>
      <c r="B45" s="41" t="s">
        <v>133</v>
      </c>
      <c r="C45" s="13" t="s">
        <v>25</v>
      </c>
      <c r="D45" s="134" t="s">
        <v>296</v>
      </c>
      <c r="E45" s="15">
        <v>750.45</v>
      </c>
      <c r="F45" s="16">
        <f t="shared" si="12"/>
        <v>40.5</v>
      </c>
      <c r="G45" s="16">
        <f t="shared" si="13"/>
        <v>30.39</v>
      </c>
      <c r="H45" s="14">
        <f t="shared" si="14"/>
        <v>785.72</v>
      </c>
      <c r="I45" s="16">
        <f t="shared" si="15"/>
        <v>40.5</v>
      </c>
      <c r="J45" s="16">
        <f t="shared" si="16"/>
        <v>31.82</v>
      </c>
      <c r="K45" s="14">
        <v>81</v>
      </c>
      <c r="L45" s="129">
        <f t="shared" si="17"/>
        <v>62.21</v>
      </c>
    </row>
    <row r="46" spans="1:12" s="181" customFormat="1" ht="43.5" customHeight="1" x14ac:dyDescent="0.2">
      <c r="A46" s="68" t="s">
        <v>132</v>
      </c>
      <c r="B46" s="13" t="s">
        <v>140</v>
      </c>
      <c r="C46" s="13" t="s">
        <v>25</v>
      </c>
      <c r="D46" s="134" t="s">
        <v>296</v>
      </c>
      <c r="E46" s="15">
        <v>750.45</v>
      </c>
      <c r="F46" s="16">
        <f t="shared" si="12"/>
        <v>9</v>
      </c>
      <c r="G46" s="16">
        <f t="shared" si="13"/>
        <v>6.75</v>
      </c>
      <c r="H46" s="14">
        <f t="shared" si="14"/>
        <v>785.72</v>
      </c>
      <c r="I46" s="16">
        <f t="shared" si="15"/>
        <v>9</v>
      </c>
      <c r="J46" s="16">
        <f t="shared" si="16"/>
        <v>7.07</v>
      </c>
      <c r="K46" s="14">
        <v>18</v>
      </c>
      <c r="L46" s="129">
        <f t="shared" si="17"/>
        <v>13.82</v>
      </c>
    </row>
    <row r="47" spans="1:12" s="181" customFormat="1" ht="30" customHeight="1" x14ac:dyDescent="0.2">
      <c r="A47" s="206" t="s">
        <v>135</v>
      </c>
      <c r="B47" s="13" t="s">
        <v>136</v>
      </c>
      <c r="C47" s="13" t="s">
        <v>34</v>
      </c>
      <c r="D47" s="134" t="s">
        <v>296</v>
      </c>
      <c r="E47" s="15">
        <v>750.45</v>
      </c>
      <c r="F47" s="16">
        <f t="shared" si="12"/>
        <v>136.5</v>
      </c>
      <c r="G47" s="16">
        <f t="shared" si="13"/>
        <v>102.44</v>
      </c>
      <c r="H47" s="14">
        <f t="shared" si="14"/>
        <v>785.72</v>
      </c>
      <c r="I47" s="16">
        <f t="shared" si="15"/>
        <v>136.5</v>
      </c>
      <c r="J47" s="16">
        <f t="shared" si="16"/>
        <v>107.25</v>
      </c>
      <c r="K47" s="14">
        <v>273</v>
      </c>
      <c r="L47" s="129">
        <f t="shared" si="17"/>
        <v>209.69</v>
      </c>
    </row>
    <row r="48" spans="1:12" s="181" customFormat="1" ht="30" customHeight="1" thickBot="1" x14ac:dyDescent="0.25">
      <c r="A48" s="207" t="s">
        <v>137</v>
      </c>
      <c r="B48" s="41" t="s">
        <v>288</v>
      </c>
      <c r="C48" s="41" t="s">
        <v>25</v>
      </c>
      <c r="D48" s="157" t="s">
        <v>296</v>
      </c>
      <c r="E48" s="43">
        <v>750.45</v>
      </c>
      <c r="F48" s="44">
        <f t="shared" si="12"/>
        <v>171.6</v>
      </c>
      <c r="G48" s="44">
        <f t="shared" si="13"/>
        <v>128.78</v>
      </c>
      <c r="H48" s="42">
        <f t="shared" si="14"/>
        <v>785.72</v>
      </c>
      <c r="I48" s="44">
        <f t="shared" si="15"/>
        <v>171.6</v>
      </c>
      <c r="J48" s="44">
        <f t="shared" si="16"/>
        <v>134.83000000000001</v>
      </c>
      <c r="K48" s="42">
        <v>343.2</v>
      </c>
      <c r="L48" s="130">
        <f t="shared" si="17"/>
        <v>263.61</v>
      </c>
    </row>
    <row r="49" spans="1:257" s="180" customFormat="1" ht="27.75" customHeight="1" thickBot="1" x14ac:dyDescent="0.25">
      <c r="A49" s="77" t="s">
        <v>141</v>
      </c>
      <c r="B49" s="78" t="s">
        <v>202</v>
      </c>
      <c r="C49" s="78"/>
      <c r="D49" s="79"/>
      <c r="E49" s="79"/>
      <c r="F49" s="79">
        <f>SUM(F50:F53)</f>
        <v>66</v>
      </c>
      <c r="G49" s="79">
        <f>SUM(G50:G53)</f>
        <v>49.519999999999996</v>
      </c>
      <c r="H49" s="79"/>
      <c r="I49" s="79">
        <f>SUM(I50:I53)</f>
        <v>66</v>
      </c>
      <c r="J49" s="79">
        <f>SUM(J50:J53)</f>
        <v>51.85</v>
      </c>
      <c r="K49" s="79">
        <f>SUM(K50:K53)</f>
        <v>132</v>
      </c>
      <c r="L49" s="80">
        <f>SUM(L50:L53)</f>
        <v>101.36999999999998</v>
      </c>
      <c r="M49" s="184"/>
    </row>
    <row r="50" spans="1:257" s="181" customFormat="1" ht="41.85" customHeight="1" x14ac:dyDescent="0.2">
      <c r="A50" s="205" t="s">
        <v>143</v>
      </c>
      <c r="B50" s="201" t="s">
        <v>299</v>
      </c>
      <c r="C50" s="73" t="s">
        <v>46</v>
      </c>
      <c r="D50" s="148" t="s">
        <v>296</v>
      </c>
      <c r="E50" s="75">
        <v>750.45</v>
      </c>
      <c r="F50" s="74">
        <f>ROUND(K50/2,2)</f>
        <v>39</v>
      </c>
      <c r="G50" s="74">
        <f>ROUND(F50*E50/1000,2)</f>
        <v>29.27</v>
      </c>
      <c r="H50" s="30">
        <f>ROUND(E50*$H$60,2)</f>
        <v>785.72</v>
      </c>
      <c r="I50" s="74">
        <f>K50-F50</f>
        <v>39</v>
      </c>
      <c r="J50" s="74">
        <f>ROUND(I50*H50/1000,2)</f>
        <v>30.64</v>
      </c>
      <c r="K50" s="74">
        <v>78</v>
      </c>
      <c r="L50" s="128">
        <f>G50+J50</f>
        <v>59.91</v>
      </c>
    </row>
    <row r="51" spans="1:257" s="181" customFormat="1" ht="31.5" customHeight="1" x14ac:dyDescent="0.2">
      <c r="A51" s="234" t="s">
        <v>300</v>
      </c>
      <c r="B51" s="245" t="s">
        <v>299</v>
      </c>
      <c r="C51" s="21" t="s">
        <v>301</v>
      </c>
      <c r="D51" s="55" t="s">
        <v>296</v>
      </c>
      <c r="E51" s="15">
        <v>750.45</v>
      </c>
      <c r="F51" s="16">
        <f>ROUND(K51/2,2)</f>
        <v>9</v>
      </c>
      <c r="G51" s="16">
        <f>ROUND(F51*E51/1000,2)</f>
        <v>6.75</v>
      </c>
      <c r="H51" s="14">
        <f>ROUND(E51*$H$60,2)</f>
        <v>785.72</v>
      </c>
      <c r="I51" s="16">
        <f>K51-F51</f>
        <v>9</v>
      </c>
      <c r="J51" s="16">
        <f>ROUND(I51*H51/1000,2)</f>
        <v>7.07</v>
      </c>
      <c r="K51" s="16">
        <v>18</v>
      </c>
      <c r="L51" s="129">
        <f>G51+J51</f>
        <v>13.82</v>
      </c>
    </row>
    <row r="52" spans="1:257" s="181" customFormat="1" ht="31.5" customHeight="1" x14ac:dyDescent="0.2">
      <c r="A52" s="234"/>
      <c r="B52" s="245"/>
      <c r="C52" s="21" t="s">
        <v>148</v>
      </c>
      <c r="D52" s="55" t="s">
        <v>296</v>
      </c>
      <c r="E52" s="15">
        <v>750.45</v>
      </c>
      <c r="F52" s="16">
        <f>ROUND(K52/2,2)</f>
        <v>9</v>
      </c>
      <c r="G52" s="16">
        <f>ROUND(F52*E52/1000,2)</f>
        <v>6.75</v>
      </c>
      <c r="H52" s="14">
        <f>ROUND(E52*$H$60,2)</f>
        <v>785.72</v>
      </c>
      <c r="I52" s="16">
        <f>K52-F52</f>
        <v>9</v>
      </c>
      <c r="J52" s="16">
        <f>ROUND(I52*H52/1000,2)</f>
        <v>7.07</v>
      </c>
      <c r="K52" s="16">
        <v>18</v>
      </c>
      <c r="L52" s="129">
        <f>G52+J52</f>
        <v>13.82</v>
      </c>
    </row>
    <row r="53" spans="1:257" s="181" customFormat="1" ht="31.5" customHeight="1" thickBot="1" x14ac:dyDescent="0.25">
      <c r="A53" s="265"/>
      <c r="B53" s="246"/>
      <c r="C53" s="70" t="s">
        <v>93</v>
      </c>
      <c r="D53" s="200" t="s">
        <v>296</v>
      </c>
      <c r="E53" s="43">
        <v>750.45</v>
      </c>
      <c r="F53" s="44">
        <f>ROUND(K53/2,2)</f>
        <v>9</v>
      </c>
      <c r="G53" s="44">
        <f>ROUND(F53*E53/1000,2)</f>
        <v>6.75</v>
      </c>
      <c r="H53" s="42">
        <f>ROUND(E53*$H$60,2)</f>
        <v>785.72</v>
      </c>
      <c r="I53" s="44">
        <f>K53-F53</f>
        <v>9</v>
      </c>
      <c r="J53" s="44">
        <f>ROUND(I53*H53/1000,2)</f>
        <v>7.07</v>
      </c>
      <c r="K53" s="44">
        <v>18</v>
      </c>
      <c r="L53" s="130">
        <f>G53+J53</f>
        <v>13.82</v>
      </c>
    </row>
    <row r="54" spans="1:257" s="180" customFormat="1" ht="27.75" customHeight="1" thickBot="1" x14ac:dyDescent="0.25">
      <c r="A54" s="77" t="s">
        <v>150</v>
      </c>
      <c r="B54" s="78" t="s">
        <v>151</v>
      </c>
      <c r="C54" s="79"/>
      <c r="D54" s="79"/>
      <c r="E54" s="79"/>
      <c r="F54" s="79">
        <f>F55</f>
        <v>78</v>
      </c>
      <c r="G54" s="79">
        <f>G55</f>
        <v>58.54</v>
      </c>
      <c r="H54" s="79"/>
      <c r="I54" s="79">
        <f>I55</f>
        <v>78</v>
      </c>
      <c r="J54" s="79">
        <f>J55</f>
        <v>61.29</v>
      </c>
      <c r="K54" s="79">
        <f>K55</f>
        <v>156</v>
      </c>
      <c r="L54" s="80">
        <f>L55</f>
        <v>119.83</v>
      </c>
    </row>
    <row r="55" spans="1:257" s="181" customFormat="1" ht="47.1" customHeight="1" thickBot="1" x14ac:dyDescent="0.25">
      <c r="A55" s="81" t="s">
        <v>152</v>
      </c>
      <c r="B55" s="82" t="s">
        <v>153</v>
      </c>
      <c r="C55" s="83" t="s">
        <v>46</v>
      </c>
      <c r="D55" s="202" t="s">
        <v>296</v>
      </c>
      <c r="E55" s="84">
        <v>750.45</v>
      </c>
      <c r="F55" s="83">
        <f>ROUND(K55/2,2)</f>
        <v>78</v>
      </c>
      <c r="G55" s="83">
        <f>ROUND(F55*E55/1000,2)</f>
        <v>58.54</v>
      </c>
      <c r="H55" s="85">
        <f>ROUND(E55*$H$60,2)</f>
        <v>785.72</v>
      </c>
      <c r="I55" s="83">
        <f>K55-F55</f>
        <v>78</v>
      </c>
      <c r="J55" s="83">
        <f>ROUND(I55*H55/1000,2)</f>
        <v>61.29</v>
      </c>
      <c r="K55" s="83">
        <v>156</v>
      </c>
      <c r="L55" s="131">
        <f>G55+J55</f>
        <v>119.83</v>
      </c>
    </row>
    <row r="56" spans="1:257" s="180" customFormat="1" ht="37.5" customHeight="1" thickBot="1" x14ac:dyDescent="0.25">
      <c r="A56" s="77" t="s">
        <v>154</v>
      </c>
      <c r="B56" s="78" t="s">
        <v>155</v>
      </c>
      <c r="C56" s="78"/>
      <c r="D56" s="79"/>
      <c r="E56" s="79"/>
      <c r="F56" s="79">
        <f>F57</f>
        <v>50</v>
      </c>
      <c r="G56" s="79">
        <f>G57</f>
        <v>37.520000000000003</v>
      </c>
      <c r="H56" s="79"/>
      <c r="I56" s="79">
        <f>I57</f>
        <v>50</v>
      </c>
      <c r="J56" s="79">
        <f>J57</f>
        <v>39.29</v>
      </c>
      <c r="K56" s="79">
        <f>K57</f>
        <v>100</v>
      </c>
      <c r="L56" s="80">
        <f>L57</f>
        <v>76.81</v>
      </c>
    </row>
    <row r="57" spans="1:257" s="181" customFormat="1" ht="31.5" customHeight="1" thickBot="1" x14ac:dyDescent="0.25">
      <c r="A57" s="81" t="s">
        <v>159</v>
      </c>
      <c r="B57" s="203" t="s">
        <v>157</v>
      </c>
      <c r="C57" s="83" t="s">
        <v>46</v>
      </c>
      <c r="D57" s="202" t="s">
        <v>296</v>
      </c>
      <c r="E57" s="84">
        <v>750.45</v>
      </c>
      <c r="F57" s="83">
        <f>ROUND(K57/2,2)</f>
        <v>50</v>
      </c>
      <c r="G57" s="83">
        <f>ROUND(F57*E57/1000,2)</f>
        <v>37.520000000000003</v>
      </c>
      <c r="H57" s="85">
        <f>ROUND(E57*$H$60,2)</f>
        <v>785.72</v>
      </c>
      <c r="I57" s="83">
        <f>K57-F57</f>
        <v>50</v>
      </c>
      <c r="J57" s="83">
        <f>ROUND(H57*I57/1000,2)</f>
        <v>39.29</v>
      </c>
      <c r="K57" s="83">
        <v>100</v>
      </c>
      <c r="L57" s="131">
        <f>G57+J57</f>
        <v>76.81</v>
      </c>
    </row>
    <row r="58" spans="1:257" s="180" customFormat="1" ht="19.5" customHeight="1" thickBot="1" x14ac:dyDescent="0.25">
      <c r="A58" s="46"/>
      <c r="B58" s="49" t="s">
        <v>304</v>
      </c>
      <c r="C58" s="49"/>
      <c r="D58" s="47"/>
      <c r="E58" s="47"/>
      <c r="F58" s="47">
        <f>F10+F20+F36+F39+F54+F56+F49</f>
        <v>4634.9400000000005</v>
      </c>
      <c r="G58" s="47">
        <f>G10+G20+G36+G39+G54+G56+G49</f>
        <v>3478.2700000000004</v>
      </c>
      <c r="H58" s="47"/>
      <c r="I58" s="47">
        <f>I10+I20+I36+I39+I54+I56+I49</f>
        <v>4634.92</v>
      </c>
      <c r="J58" s="47">
        <f>J10+J20+J36+J39+J54+J56+J49</f>
        <v>3641.7299999999996</v>
      </c>
      <c r="K58" s="47">
        <f>K10+K20+K36+K39+K54+K56+K49</f>
        <v>9269.86</v>
      </c>
      <c r="L58" s="48">
        <f>L10+L20+L36+L39+L54+L56+L49</f>
        <v>7120</v>
      </c>
    </row>
    <row r="59" spans="1:257" s="187" customFormat="1" ht="14.65" customHeight="1" thickBot="1" x14ac:dyDescent="0.25">
      <c r="A59" s="185"/>
      <c r="B59" s="186"/>
      <c r="C59" s="186"/>
      <c r="G59" s="188"/>
      <c r="H59" s="45"/>
      <c r="I59" s="188"/>
      <c r="L59" s="189"/>
    </row>
    <row r="60" spans="1:257" ht="13.5" customHeight="1" thickBot="1" x14ac:dyDescent="0.25">
      <c r="A60" s="185"/>
      <c r="B60" s="217" t="s">
        <v>162</v>
      </c>
      <c r="C60" s="217"/>
      <c r="D60" s="217"/>
      <c r="E60" s="187"/>
      <c r="F60" s="187"/>
      <c r="G60" s="187"/>
      <c r="H60" s="190">
        <v>1.0469999999999999</v>
      </c>
      <c r="I60" s="187"/>
      <c r="J60" s="187"/>
      <c r="K60" s="187"/>
      <c r="M60" s="187"/>
      <c r="N60" s="187"/>
      <c r="O60" s="187"/>
      <c r="P60" s="187"/>
      <c r="Q60" s="187"/>
      <c r="R60" s="187"/>
      <c r="S60" s="187"/>
      <c r="T60" s="187"/>
      <c r="U60" s="187"/>
      <c r="V60" s="187"/>
      <c r="W60" s="187"/>
      <c r="X60" s="187"/>
      <c r="Y60" s="187"/>
      <c r="Z60" s="187"/>
      <c r="AA60" s="187"/>
      <c r="AB60" s="187"/>
      <c r="AC60" s="187"/>
      <c r="AD60" s="187"/>
      <c r="AE60" s="187"/>
      <c r="AF60" s="187"/>
      <c r="AG60" s="187"/>
      <c r="AH60" s="187"/>
      <c r="AI60" s="187"/>
      <c r="AJ60" s="187"/>
      <c r="AK60" s="187"/>
      <c r="AL60" s="187"/>
      <c r="AM60" s="187"/>
      <c r="AN60" s="187"/>
      <c r="AO60" s="187"/>
      <c r="AP60" s="187"/>
      <c r="AQ60" s="187"/>
      <c r="AR60" s="187"/>
      <c r="AS60" s="187"/>
      <c r="AT60" s="187"/>
      <c r="AU60" s="187"/>
      <c r="AV60" s="187"/>
      <c r="AW60" s="187"/>
      <c r="AX60" s="187"/>
      <c r="AY60" s="187"/>
      <c r="AZ60" s="187"/>
      <c r="BA60" s="187"/>
      <c r="BB60" s="187"/>
      <c r="BC60" s="187"/>
      <c r="BD60" s="187"/>
      <c r="BE60" s="187"/>
      <c r="BF60" s="187"/>
      <c r="BG60" s="187"/>
      <c r="BH60" s="187"/>
      <c r="BI60" s="187"/>
      <c r="BJ60" s="187"/>
      <c r="BK60" s="187"/>
      <c r="BL60" s="187"/>
      <c r="BM60" s="187"/>
      <c r="BN60" s="187"/>
      <c r="BO60" s="187"/>
      <c r="BP60" s="187"/>
      <c r="BQ60" s="187"/>
      <c r="BR60" s="187"/>
      <c r="BS60" s="187"/>
      <c r="BT60" s="187"/>
      <c r="BU60" s="187"/>
      <c r="BV60" s="187"/>
      <c r="BW60" s="187"/>
      <c r="BX60" s="187"/>
      <c r="BY60" s="187"/>
      <c r="BZ60" s="187"/>
      <c r="CA60" s="187"/>
      <c r="CB60" s="187"/>
      <c r="CC60" s="187"/>
      <c r="CD60" s="187"/>
      <c r="CE60" s="187"/>
      <c r="CF60" s="187"/>
      <c r="CG60" s="187"/>
      <c r="CH60" s="187"/>
      <c r="CI60" s="187"/>
      <c r="CJ60" s="187"/>
      <c r="CK60" s="187"/>
      <c r="CL60" s="187"/>
      <c r="CM60" s="187"/>
      <c r="CN60" s="187"/>
      <c r="CO60" s="187"/>
      <c r="CP60" s="187"/>
      <c r="CQ60" s="187"/>
      <c r="CR60" s="187"/>
      <c r="CS60" s="187"/>
      <c r="CT60" s="187"/>
      <c r="CU60" s="187"/>
      <c r="CV60" s="187"/>
      <c r="CW60" s="187"/>
      <c r="CX60" s="187"/>
      <c r="CY60" s="187"/>
      <c r="CZ60" s="187"/>
      <c r="DA60" s="187"/>
      <c r="DB60" s="187"/>
      <c r="DC60" s="187"/>
      <c r="DD60" s="187"/>
      <c r="DE60" s="187"/>
      <c r="DF60" s="187"/>
      <c r="DG60" s="187"/>
      <c r="DH60" s="187"/>
      <c r="DI60" s="187"/>
      <c r="DJ60" s="187"/>
      <c r="DK60" s="187"/>
      <c r="DL60" s="187"/>
      <c r="DM60" s="187"/>
      <c r="DN60" s="187"/>
      <c r="DO60" s="187"/>
      <c r="DP60" s="187"/>
      <c r="DQ60" s="187"/>
      <c r="DR60" s="187"/>
      <c r="DS60" s="187"/>
      <c r="DT60" s="187"/>
      <c r="DU60" s="187"/>
      <c r="DV60" s="187"/>
      <c r="DW60" s="187"/>
      <c r="DX60" s="187"/>
      <c r="DY60" s="187"/>
      <c r="DZ60" s="187"/>
      <c r="EA60" s="187"/>
      <c r="EB60" s="187"/>
      <c r="EC60" s="187"/>
      <c r="ED60" s="187"/>
      <c r="EE60" s="187"/>
      <c r="EF60" s="187"/>
      <c r="EG60" s="187"/>
      <c r="EH60" s="187"/>
      <c r="EI60" s="187"/>
      <c r="EJ60" s="187"/>
      <c r="EK60" s="187"/>
      <c r="EL60" s="187"/>
      <c r="EM60" s="187"/>
      <c r="EN60" s="187"/>
      <c r="EO60" s="187"/>
      <c r="EP60" s="187"/>
      <c r="EQ60" s="187"/>
      <c r="ER60" s="187"/>
      <c r="ES60" s="187"/>
      <c r="ET60" s="187"/>
      <c r="EU60" s="187"/>
      <c r="EV60" s="187"/>
      <c r="EW60" s="187"/>
      <c r="EX60" s="187"/>
      <c r="EY60" s="187"/>
      <c r="EZ60" s="187"/>
      <c r="FA60" s="187"/>
      <c r="FB60" s="187"/>
      <c r="FC60" s="187"/>
      <c r="FD60" s="187"/>
      <c r="FE60" s="187"/>
      <c r="FF60" s="187"/>
      <c r="FG60" s="187"/>
      <c r="FH60" s="187"/>
      <c r="FI60" s="187"/>
      <c r="FJ60" s="187"/>
      <c r="FK60" s="187"/>
      <c r="FL60" s="187"/>
      <c r="FM60" s="187"/>
      <c r="FN60" s="187"/>
      <c r="FO60" s="187"/>
      <c r="FP60" s="187"/>
      <c r="FQ60" s="187"/>
      <c r="FR60" s="187"/>
      <c r="FS60" s="187"/>
      <c r="FT60" s="187"/>
      <c r="FU60" s="187"/>
      <c r="FV60" s="187"/>
      <c r="FW60" s="187"/>
      <c r="FX60" s="187"/>
      <c r="FY60" s="187"/>
      <c r="FZ60" s="187"/>
      <c r="GA60" s="187"/>
      <c r="GB60" s="187"/>
      <c r="GC60" s="187"/>
      <c r="GD60" s="187"/>
      <c r="GE60" s="187"/>
      <c r="GF60" s="187"/>
      <c r="GG60" s="187"/>
      <c r="GH60" s="187"/>
      <c r="GI60" s="187"/>
      <c r="GJ60" s="187"/>
      <c r="GK60" s="187"/>
      <c r="GL60" s="187"/>
      <c r="GM60" s="187"/>
      <c r="GN60" s="187"/>
      <c r="GO60" s="187"/>
      <c r="GP60" s="187"/>
      <c r="GQ60" s="187"/>
      <c r="GR60" s="187"/>
      <c r="GS60" s="187"/>
      <c r="GT60" s="187"/>
      <c r="GU60" s="187"/>
      <c r="GV60" s="187"/>
      <c r="GW60" s="187"/>
      <c r="GX60" s="187"/>
      <c r="GY60" s="187"/>
      <c r="GZ60" s="187"/>
      <c r="HA60" s="187"/>
      <c r="HB60" s="187"/>
      <c r="HC60" s="187"/>
      <c r="HD60" s="187"/>
      <c r="HE60" s="187"/>
      <c r="HF60" s="187"/>
      <c r="HG60" s="187"/>
      <c r="HH60" s="187"/>
      <c r="HI60" s="187"/>
      <c r="HJ60" s="187"/>
      <c r="HK60" s="187"/>
      <c r="HL60" s="187"/>
      <c r="HM60" s="187"/>
      <c r="HN60" s="187"/>
      <c r="HO60" s="187"/>
      <c r="HP60" s="187"/>
      <c r="HQ60" s="187"/>
      <c r="HR60" s="187"/>
      <c r="HS60" s="187"/>
      <c r="HT60" s="187"/>
      <c r="HU60" s="187"/>
      <c r="HV60" s="187"/>
      <c r="HW60" s="187"/>
      <c r="HX60" s="187"/>
      <c r="HY60" s="187"/>
      <c r="HZ60" s="187"/>
      <c r="IA60" s="187"/>
      <c r="IB60" s="187"/>
      <c r="IC60" s="187"/>
      <c r="ID60" s="187"/>
      <c r="IE60" s="187"/>
      <c r="IF60" s="187"/>
      <c r="IG60" s="187"/>
      <c r="IH60" s="187"/>
      <c r="II60" s="187"/>
      <c r="IJ60" s="187"/>
      <c r="IK60" s="187"/>
      <c r="IL60" s="187"/>
      <c r="IM60" s="187"/>
      <c r="IN60" s="187"/>
      <c r="IO60" s="187"/>
      <c r="IP60" s="187"/>
      <c r="IQ60" s="187"/>
      <c r="IR60" s="187"/>
      <c r="IS60" s="187"/>
      <c r="IT60" s="187"/>
      <c r="IU60" s="187"/>
      <c r="IV60" s="187"/>
      <c r="IW60" s="187"/>
    </row>
    <row r="61" spans="1:257" s="187" customFormat="1" ht="14.65" hidden="1" customHeight="1" x14ac:dyDescent="0.2">
      <c r="A61" s="185"/>
      <c r="B61" s="186" t="s">
        <v>163</v>
      </c>
      <c r="C61" s="186"/>
      <c r="H61" s="191">
        <v>1.0369999999999999</v>
      </c>
      <c r="L61" s="189"/>
    </row>
    <row r="62" spans="1:257" s="187" customFormat="1" ht="14.65" customHeight="1" x14ac:dyDescent="0.2">
      <c r="B62" s="192"/>
      <c r="C62" s="192"/>
      <c r="L62" s="189"/>
    </row>
    <row r="63" spans="1:257" s="187" customFormat="1" ht="14.65" customHeight="1" x14ac:dyDescent="0.2">
      <c r="A63" s="185"/>
      <c r="B63" s="186"/>
      <c r="C63" s="186"/>
      <c r="L63" s="189"/>
    </row>
    <row r="64" spans="1:257" s="187" customFormat="1" ht="14.65" customHeight="1" x14ac:dyDescent="0.2">
      <c r="A64" s="185"/>
      <c r="B64" s="186"/>
      <c r="C64" s="186"/>
      <c r="L64" s="189"/>
    </row>
    <row r="65" spans="1:12" s="187" customFormat="1" ht="14.65" customHeight="1" x14ac:dyDescent="0.2">
      <c r="A65" s="185"/>
      <c r="B65" s="186"/>
      <c r="C65" s="186"/>
      <c r="L65" s="189"/>
    </row>
    <row r="66" spans="1:12" s="195" customFormat="1" ht="14.65" customHeight="1" x14ac:dyDescent="0.2">
      <c r="A66" s="193"/>
      <c r="B66" s="194"/>
      <c r="C66" s="194"/>
      <c r="L66" s="196"/>
    </row>
    <row r="67" spans="1:12" s="195" customFormat="1" ht="14.65" customHeight="1" x14ac:dyDescent="0.2">
      <c r="A67" s="193"/>
      <c r="B67" s="194"/>
      <c r="C67" s="194"/>
      <c r="L67" s="196"/>
    </row>
    <row r="68" spans="1:12" s="195" customFormat="1" ht="14.65" customHeight="1" x14ac:dyDescent="0.2">
      <c r="A68" s="193"/>
      <c r="B68" s="194"/>
      <c r="C68" s="194"/>
      <c r="L68" s="196"/>
    </row>
    <row r="69" spans="1:12" ht="14.65" customHeight="1" x14ac:dyDescent="0.2"/>
    <row r="70" spans="1:12" ht="14.65" customHeight="1" x14ac:dyDescent="0.2"/>
    <row r="71" spans="1:12" ht="14.65" customHeight="1" x14ac:dyDescent="0.2"/>
    <row r="72" spans="1:12" ht="14.65" customHeight="1" x14ac:dyDescent="0.2"/>
    <row r="73" spans="1:12" ht="14.65" customHeight="1" x14ac:dyDescent="0.2"/>
    <row r="74" spans="1:12" ht="14.65" customHeight="1" x14ac:dyDescent="0.2"/>
    <row r="75" spans="1:12" ht="14.65" customHeight="1" x14ac:dyDescent="0.2"/>
    <row r="76" spans="1:12" ht="14.65" customHeight="1" x14ac:dyDescent="0.2"/>
    <row r="77" spans="1:12" ht="14.65" customHeight="1" x14ac:dyDescent="0.2"/>
    <row r="78" spans="1:12" ht="14.65" customHeight="1" x14ac:dyDescent="0.2"/>
    <row r="79" spans="1:12" ht="14.65" customHeight="1" x14ac:dyDescent="0.2"/>
    <row r="80" spans="1:12" ht="14.65" customHeight="1" x14ac:dyDescent="0.2"/>
    <row r="81" ht="14.65" customHeight="1" x14ac:dyDescent="0.2"/>
    <row r="82" ht="14.65" customHeight="1" x14ac:dyDescent="0.2"/>
    <row r="83" ht="14.65" customHeight="1" x14ac:dyDescent="0.2"/>
    <row r="84" ht="14.65" customHeight="1" x14ac:dyDescent="0.2"/>
    <row r="85" ht="14.65" customHeight="1" x14ac:dyDescent="0.2"/>
    <row r="86" ht="14.65" customHeight="1" x14ac:dyDescent="0.2"/>
    <row r="87" ht="14.65" customHeight="1" x14ac:dyDescent="0.2"/>
    <row r="88" ht="14.65" customHeight="1" x14ac:dyDescent="0.2"/>
    <row r="89" ht="14.65" customHeight="1" x14ac:dyDescent="0.2"/>
    <row r="90" ht="14.65" customHeight="1" x14ac:dyDescent="0.2"/>
    <row r="91" ht="14.65" customHeight="1" x14ac:dyDescent="0.2"/>
    <row r="92" ht="14.65" customHeight="1" x14ac:dyDescent="0.2"/>
    <row r="93" ht="14.65" customHeight="1" x14ac:dyDescent="0.2"/>
    <row r="94" ht="14.65" customHeight="1" x14ac:dyDescent="0.2"/>
    <row r="95" ht="14.65" customHeight="1" x14ac:dyDescent="0.2"/>
    <row r="96" ht="14.65" customHeight="1" x14ac:dyDescent="0.2"/>
    <row r="97" ht="14.65" customHeight="1" x14ac:dyDescent="0.2"/>
    <row r="98" ht="14.65" customHeight="1" x14ac:dyDescent="0.2"/>
    <row r="99" ht="14.65" customHeight="1" x14ac:dyDescent="0.2"/>
    <row r="100" ht="14.65" customHeight="1" x14ac:dyDescent="0.2"/>
    <row r="101" ht="14.65" customHeight="1" x14ac:dyDescent="0.2"/>
    <row r="102" ht="14.65" customHeight="1" x14ac:dyDescent="0.2"/>
    <row r="103" ht="14.65" customHeight="1" x14ac:dyDescent="0.2"/>
    <row r="104" ht="14.65" customHeight="1" x14ac:dyDescent="0.2"/>
    <row r="105" ht="14.65" customHeight="1" x14ac:dyDescent="0.2"/>
    <row r="106" ht="14.65" customHeight="1" x14ac:dyDescent="0.2"/>
    <row r="107" ht="14.65" customHeight="1" x14ac:dyDescent="0.2"/>
    <row r="108" ht="14.65" customHeight="1" x14ac:dyDescent="0.2"/>
    <row r="109" ht="14.65" customHeight="1" x14ac:dyDescent="0.2"/>
    <row r="110" ht="14.65" customHeight="1" x14ac:dyDescent="0.2"/>
    <row r="111" ht="14.65" customHeight="1" x14ac:dyDescent="0.2"/>
    <row r="112" ht="14.65" customHeight="1" x14ac:dyDescent="0.2"/>
    <row r="113" ht="14.65" customHeight="1" x14ac:dyDescent="0.2"/>
    <row r="114" ht="14.65" customHeight="1" x14ac:dyDescent="0.2"/>
    <row r="115" ht="14.65" customHeight="1" x14ac:dyDescent="0.2"/>
    <row r="116" ht="14.65" customHeight="1" x14ac:dyDescent="0.2"/>
    <row r="117" ht="14.65" customHeight="1" x14ac:dyDescent="0.2"/>
    <row r="118" ht="14.65" customHeight="1" x14ac:dyDescent="0.2"/>
    <row r="119" ht="14.65" customHeight="1" x14ac:dyDescent="0.2"/>
    <row r="120" ht="14.65" customHeight="1" x14ac:dyDescent="0.2"/>
    <row r="121" ht="14.65" customHeight="1" x14ac:dyDescent="0.2"/>
    <row r="122" ht="14.65" customHeight="1" x14ac:dyDescent="0.2"/>
    <row r="123" ht="14.65" customHeight="1" x14ac:dyDescent="0.2"/>
    <row r="124" ht="14.65" customHeight="1" x14ac:dyDescent="0.2"/>
    <row r="125" ht="14.65" customHeight="1" x14ac:dyDescent="0.2"/>
    <row r="126" ht="14.65" customHeight="1" x14ac:dyDescent="0.2"/>
    <row r="127" ht="14.65" customHeight="1" x14ac:dyDescent="0.2"/>
    <row r="128" ht="14.65" customHeight="1" x14ac:dyDescent="0.2"/>
    <row r="129" ht="14.65" customHeight="1" x14ac:dyDescent="0.2"/>
    <row r="130" ht="14.65" customHeight="1" x14ac:dyDescent="0.2"/>
    <row r="131" ht="14.65" customHeight="1" x14ac:dyDescent="0.2"/>
    <row r="132" ht="14.65" customHeight="1" x14ac:dyDescent="0.2"/>
    <row r="133" ht="14.65" customHeight="1" x14ac:dyDescent="0.2"/>
    <row r="134" ht="14.65" customHeight="1" x14ac:dyDescent="0.2"/>
    <row r="135" ht="14.65" customHeight="1" x14ac:dyDescent="0.2"/>
    <row r="136" ht="14.65" customHeight="1" x14ac:dyDescent="0.2"/>
    <row r="137" ht="14.65" customHeight="1" x14ac:dyDescent="0.2"/>
    <row r="138" ht="14.65" customHeight="1" x14ac:dyDescent="0.2"/>
    <row r="139" ht="14.65" customHeight="1" x14ac:dyDescent="0.2"/>
  </sheetData>
  <mergeCells count="24">
    <mergeCell ref="L7:L8"/>
    <mergeCell ref="A14:A15"/>
    <mergeCell ref="A17:A18"/>
    <mergeCell ref="J2:L2"/>
    <mergeCell ref="J3:L3"/>
    <mergeCell ref="J4:L4"/>
    <mergeCell ref="A5:L5"/>
    <mergeCell ref="A6:A8"/>
    <mergeCell ref="B6:B8"/>
    <mergeCell ref="C6:C8"/>
    <mergeCell ref="D6:D8"/>
    <mergeCell ref="E6:G6"/>
    <mergeCell ref="H6:J6"/>
    <mergeCell ref="K6:L6"/>
    <mergeCell ref="E7:E8"/>
    <mergeCell ref="F7:F8"/>
    <mergeCell ref="A51:A53"/>
    <mergeCell ref="B51:B53"/>
    <mergeCell ref="B60:D60"/>
    <mergeCell ref="J7:J8"/>
    <mergeCell ref="K7:K8"/>
    <mergeCell ref="G7:G8"/>
    <mergeCell ref="H7:H8"/>
    <mergeCell ref="I7:I8"/>
  </mergeCells>
  <pageMargins left="0.39370078740157483" right="0.39370078740157483" top="0.78740157480314965" bottom="0" header="0.39370078740157483" footer="0"/>
  <pageSetup paperSize="9" scale="75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3731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электро</vt:lpstr>
      <vt:lpstr>тепло</vt:lpstr>
      <vt:lpstr>ЦГВС</vt:lpstr>
      <vt:lpstr>водоразбор</vt:lpstr>
      <vt:lpstr>ХВС</vt:lpstr>
      <vt:lpstr> водоотведение</vt:lpstr>
      <vt:lpstr>ТКО</vt:lpstr>
      <vt:lpstr>' водоотведение'!Область_печати</vt:lpstr>
      <vt:lpstr>водоразбор!Область_печати</vt:lpstr>
      <vt:lpstr>тепло!Область_печати</vt:lpstr>
      <vt:lpstr>ТКО!Область_печати</vt:lpstr>
      <vt:lpstr>ХВС!Область_печати</vt:lpstr>
      <vt:lpstr>ЦГВС!Область_печати</vt:lpstr>
      <vt:lpstr>электро!Область_печати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Головня Татьяна Васильевна</cp:lastModifiedBy>
  <cp:revision>83</cp:revision>
  <cp:lastPrinted>2023-05-31T02:17:51Z</cp:lastPrinted>
  <dcterms:created xsi:type="dcterms:W3CDTF">1996-10-09T11:32:33Z</dcterms:created>
  <dcterms:modified xsi:type="dcterms:W3CDTF">2023-06-19T03:41:37Z</dcterms:modified>
  <dc:language>ru-RU</dc:language>
</cp:coreProperties>
</file>