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\Лимиты 2023\24.04.2023 Мои расчеты 2023 год НЕ ТРОГАТЬ.2\Постановление 2023\Приказ  2023\"/>
    </mc:Choice>
  </mc:AlternateContent>
  <bookViews>
    <workbookView xWindow="0" yWindow="0" windowWidth="28800" windowHeight="12300"/>
  </bookViews>
  <sheets>
    <sheet name="электро_" sheetId="1" r:id="rId1"/>
    <sheet name="тепло" sheetId="2" r:id="rId2"/>
    <sheet name="ЦГВС" sheetId="3" r:id="rId3"/>
    <sheet name="водоразбор" sheetId="4" r:id="rId4"/>
    <sheet name="ХВС_" sheetId="5" r:id="rId5"/>
    <sheet name="Водоотведение_" sheetId="6" r:id="rId6"/>
    <sheet name="ТКО" sheetId="7" r:id="rId7"/>
  </sheets>
  <definedNames>
    <definedName name="_xlnm._FilterDatabase" localSheetId="5" hidden="1">Водоотведение_!$A$10:$L$168</definedName>
    <definedName name="Excel_BuiltIn__FilterDatabase" localSheetId="5">Водоотведение_!$A$10:$L$168</definedName>
    <definedName name="Excel_BuiltIn__FilterDatabase" localSheetId="3">водоразбор!$A$9:$U$76</definedName>
    <definedName name="Excel_BuiltIn__FilterDatabase" localSheetId="1">тепло!$A$9:$L$211</definedName>
    <definedName name="Excel_BuiltIn__FilterDatabase" localSheetId="6">ТКО!$A$9:$L$115</definedName>
    <definedName name="Excel_BuiltIn__FilterDatabase" localSheetId="4">ХВС_!$A$11:$L$217</definedName>
    <definedName name="Excel_BuiltIn__FilterDatabase" localSheetId="2">ЦГВС!$A$9:$S$80</definedName>
    <definedName name="Excel_BuiltIn__FilterDatabase" localSheetId="0">электро_!$A$14:$L$233</definedName>
    <definedName name="Excel_BuiltIn_Print_Area" localSheetId="6">ТКО!$A$1:$L$115</definedName>
    <definedName name="Excel_BuiltIn_Print_Area" localSheetId="0">электро_!$A$1:$L$233</definedName>
    <definedName name="_xlnm.Print_Area" localSheetId="5">Водоотведение_!$A$1:$L$168</definedName>
    <definedName name="_xlnm.Print_Area" localSheetId="3">водоразбор!$A$1:$U$76</definedName>
    <definedName name="_xlnm.Print_Area" localSheetId="6">ТКО!$A$1:$L$115</definedName>
    <definedName name="_xlnm.Print_Area" localSheetId="4">ХВС_!$A$1:$L$217</definedName>
    <definedName name="_xlnm.Print_Area" localSheetId="2">ЦГВС!$A$1:$S$80</definedName>
    <definedName name="_xlnm.Print_Area" localSheetId="0">электро_!$A$1:$L$233</definedName>
  </definedNames>
  <calcPr calcId="162913"/>
</workbook>
</file>

<file path=xl/calcChain.xml><?xml version="1.0" encoding="utf-8"?>
<calcChain xmlns="http://schemas.openxmlformats.org/spreadsheetml/2006/main">
  <c r="I220" i="1" l="1"/>
  <c r="J220" i="1" s="1"/>
  <c r="I215" i="1"/>
  <c r="J215" i="1" s="1"/>
  <c r="I207" i="1"/>
  <c r="J207" i="1" s="1"/>
  <c r="I206" i="1"/>
  <c r="J206" i="1" s="1"/>
  <c r="I202" i="1"/>
  <c r="J202" i="1" s="1"/>
  <c r="I201" i="1"/>
  <c r="J201" i="1" s="1"/>
  <c r="F222" i="1"/>
  <c r="G222" i="1" s="1"/>
  <c r="F221" i="1"/>
  <c r="G221" i="1" s="1"/>
  <c r="G220" i="1"/>
  <c r="F220" i="1"/>
  <c r="F219" i="1"/>
  <c r="G219" i="1" s="1"/>
  <c r="F218" i="1"/>
  <c r="G218" i="1" s="1"/>
  <c r="F217" i="1"/>
  <c r="I217" i="1" s="1"/>
  <c r="J217" i="1" s="1"/>
  <c r="F216" i="1"/>
  <c r="G216" i="1" s="1"/>
  <c r="F215" i="1"/>
  <c r="G215" i="1" s="1"/>
  <c r="F214" i="1"/>
  <c r="I214" i="1" s="1"/>
  <c r="J214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I216" i="1" l="1"/>
  <c r="J216" i="1" s="1"/>
  <c r="I211" i="1"/>
  <c r="J211" i="1" s="1"/>
  <c r="I221" i="1"/>
  <c r="J221" i="1" s="1"/>
  <c r="G214" i="1"/>
  <c r="I204" i="1"/>
  <c r="J204" i="1" s="1"/>
  <c r="I208" i="1"/>
  <c r="J208" i="1" s="1"/>
  <c r="I218" i="1"/>
  <c r="J218" i="1" s="1"/>
  <c r="I200" i="1"/>
  <c r="J200" i="1" s="1"/>
  <c r="I209" i="1"/>
  <c r="J209" i="1" s="1"/>
  <c r="I219" i="1"/>
  <c r="J219" i="1" s="1"/>
  <c r="I205" i="1"/>
  <c r="J205" i="1" s="1"/>
  <c r="I210" i="1"/>
  <c r="J210" i="1" s="1"/>
  <c r="G217" i="1"/>
  <c r="I198" i="1"/>
  <c r="J198" i="1" s="1"/>
  <c r="I203" i="1"/>
  <c r="J203" i="1" s="1"/>
  <c r="I222" i="1"/>
  <c r="J222" i="1" s="1"/>
  <c r="I199" i="1"/>
  <c r="J199" i="1" s="1"/>
  <c r="F112" i="7"/>
  <c r="F111" i="7"/>
  <c r="I111" i="7" s="1"/>
  <c r="K110" i="7"/>
  <c r="F109" i="7"/>
  <c r="F108" i="7"/>
  <c r="G108" i="7" s="1"/>
  <c r="K107" i="7"/>
  <c r="I106" i="7"/>
  <c r="J106" i="7" s="1"/>
  <c r="F106" i="7"/>
  <c r="G106" i="7" s="1"/>
  <c r="I105" i="7"/>
  <c r="J105" i="7" s="1"/>
  <c r="F105" i="7"/>
  <c r="G105" i="7" s="1"/>
  <c r="G104" i="7"/>
  <c r="F104" i="7"/>
  <c r="F103" i="7"/>
  <c r="I103" i="7" s="1"/>
  <c r="J103" i="7" s="1"/>
  <c r="F102" i="7"/>
  <c r="K101" i="7"/>
  <c r="F100" i="7"/>
  <c r="G100" i="7" s="1"/>
  <c r="I99" i="7"/>
  <c r="J99" i="7" s="1"/>
  <c r="L99" i="7" s="1"/>
  <c r="F99" i="7"/>
  <c r="G99" i="7" s="1"/>
  <c r="K98" i="7"/>
  <c r="F98" i="7"/>
  <c r="G97" i="7"/>
  <c r="F97" i="7"/>
  <c r="I97" i="7" s="1"/>
  <c r="J97" i="7" s="1"/>
  <c r="G96" i="7"/>
  <c r="F96" i="7"/>
  <c r="I96" i="7" s="1"/>
  <c r="J96" i="7" s="1"/>
  <c r="F95" i="7"/>
  <c r="F94" i="7"/>
  <c r="F93" i="7"/>
  <c r="G93" i="7" s="1"/>
  <c r="F92" i="7"/>
  <c r="G92" i="7" s="1"/>
  <c r="K91" i="7"/>
  <c r="G90" i="7"/>
  <c r="F90" i="7"/>
  <c r="I90" i="7" s="1"/>
  <c r="J90" i="7" s="1"/>
  <c r="F89" i="7"/>
  <c r="I89" i="7" s="1"/>
  <c r="J89" i="7" s="1"/>
  <c r="G88" i="7"/>
  <c r="L88" i="7" s="1"/>
  <c r="F88" i="7"/>
  <c r="I88" i="7" s="1"/>
  <c r="J88" i="7" s="1"/>
  <c r="F87" i="7"/>
  <c r="F86" i="7"/>
  <c r="G86" i="7" s="1"/>
  <c r="J85" i="7"/>
  <c r="L85" i="7" s="1"/>
  <c r="I85" i="7"/>
  <c r="F85" i="7"/>
  <c r="G85" i="7" s="1"/>
  <c r="I84" i="7"/>
  <c r="J84" i="7" s="1"/>
  <c r="F84" i="7"/>
  <c r="G84" i="7" s="1"/>
  <c r="L84" i="7" s="1"/>
  <c r="I83" i="7"/>
  <c r="J83" i="7" s="1"/>
  <c r="F83" i="7"/>
  <c r="G83" i="7" s="1"/>
  <c r="J82" i="7"/>
  <c r="G82" i="7"/>
  <c r="F82" i="7"/>
  <c r="I82" i="7" s="1"/>
  <c r="F81" i="7"/>
  <c r="L80" i="7"/>
  <c r="G80" i="7"/>
  <c r="F80" i="7"/>
  <c r="I80" i="7" s="1"/>
  <c r="J80" i="7" s="1"/>
  <c r="I79" i="7"/>
  <c r="J79" i="7" s="1"/>
  <c r="F79" i="7"/>
  <c r="G79" i="7" s="1"/>
  <c r="G78" i="7"/>
  <c r="F78" i="7"/>
  <c r="I78" i="7" s="1"/>
  <c r="J78" i="7" s="1"/>
  <c r="F77" i="7"/>
  <c r="G76" i="7"/>
  <c r="L76" i="7" s="1"/>
  <c r="F76" i="7"/>
  <c r="I76" i="7" s="1"/>
  <c r="J76" i="7" s="1"/>
  <c r="F75" i="7"/>
  <c r="J74" i="7"/>
  <c r="G74" i="7"/>
  <c r="F74" i="7"/>
  <c r="I74" i="7" s="1"/>
  <c r="F73" i="7"/>
  <c r="G72" i="7"/>
  <c r="F72" i="7"/>
  <c r="I72" i="7" s="1"/>
  <c r="J72" i="7" s="1"/>
  <c r="G71" i="7"/>
  <c r="F71" i="7"/>
  <c r="I71" i="7" s="1"/>
  <c r="J71" i="7" s="1"/>
  <c r="F70" i="7"/>
  <c r="I70" i="7" s="1"/>
  <c r="J70" i="7" s="1"/>
  <c r="F69" i="7"/>
  <c r="G69" i="7" s="1"/>
  <c r="F68" i="7"/>
  <c r="I68" i="7" s="1"/>
  <c r="J68" i="7" s="1"/>
  <c r="F67" i="7"/>
  <c r="F66" i="7"/>
  <c r="I66" i="7" s="1"/>
  <c r="J66" i="7" s="1"/>
  <c r="F65" i="7"/>
  <c r="G64" i="7"/>
  <c r="F64" i="7"/>
  <c r="I64" i="7" s="1"/>
  <c r="J64" i="7" s="1"/>
  <c r="F63" i="7"/>
  <c r="F62" i="7"/>
  <c r="I62" i="7" s="1"/>
  <c r="J62" i="7" s="1"/>
  <c r="J61" i="7"/>
  <c r="I61" i="7"/>
  <c r="F61" i="7"/>
  <c r="G61" i="7" s="1"/>
  <c r="I60" i="7"/>
  <c r="J60" i="7" s="1"/>
  <c r="F60" i="7"/>
  <c r="G60" i="7" s="1"/>
  <c r="F59" i="7"/>
  <c r="F58" i="7"/>
  <c r="F57" i="7"/>
  <c r="J56" i="7"/>
  <c r="F56" i="7"/>
  <c r="I56" i="7" s="1"/>
  <c r="F55" i="7"/>
  <c r="J54" i="7"/>
  <c r="I54" i="7"/>
  <c r="G54" i="7"/>
  <c r="F54" i="7"/>
  <c r="G53" i="7"/>
  <c r="F53" i="7"/>
  <c r="I53" i="7" s="1"/>
  <c r="J53" i="7" s="1"/>
  <c r="F52" i="7"/>
  <c r="I52" i="7" s="1"/>
  <c r="J52" i="7" s="1"/>
  <c r="F51" i="7"/>
  <c r="G51" i="7" s="1"/>
  <c r="J50" i="7"/>
  <c r="G50" i="7"/>
  <c r="F50" i="7"/>
  <c r="I50" i="7" s="1"/>
  <c r="F49" i="7"/>
  <c r="F48" i="7"/>
  <c r="G48" i="7" s="1"/>
  <c r="I47" i="7"/>
  <c r="J47" i="7" s="1"/>
  <c r="F47" i="7"/>
  <c r="G47" i="7" s="1"/>
  <c r="J46" i="7"/>
  <c r="F46" i="7"/>
  <c r="I46" i="7" s="1"/>
  <c r="F45" i="7"/>
  <c r="G44" i="7"/>
  <c r="F44" i="7"/>
  <c r="I44" i="7" s="1"/>
  <c r="J44" i="7" s="1"/>
  <c r="F43" i="7"/>
  <c r="G43" i="7" s="1"/>
  <c r="I42" i="7"/>
  <c r="G42" i="7"/>
  <c r="F42" i="7"/>
  <c r="G41" i="7"/>
  <c r="F41" i="7"/>
  <c r="I41" i="7" s="1"/>
  <c r="K40" i="7"/>
  <c r="K39" i="7"/>
  <c r="K38" i="7" s="1"/>
  <c r="F37" i="7"/>
  <c r="I36" i="7"/>
  <c r="J36" i="7" s="1"/>
  <c r="F36" i="7"/>
  <c r="G36" i="7" s="1"/>
  <c r="I35" i="7"/>
  <c r="J35" i="7" s="1"/>
  <c r="L35" i="7" s="1"/>
  <c r="G35" i="7"/>
  <c r="F35" i="7"/>
  <c r="J34" i="7"/>
  <c r="F34" i="7"/>
  <c r="I34" i="7" s="1"/>
  <c r="I33" i="7"/>
  <c r="J33" i="7" s="1"/>
  <c r="F33" i="7"/>
  <c r="G33" i="7" s="1"/>
  <c r="F32" i="7"/>
  <c r="I32" i="7" s="1"/>
  <c r="J32" i="7" s="1"/>
  <c r="F31" i="7"/>
  <c r="G30" i="7"/>
  <c r="F30" i="7"/>
  <c r="I30" i="7" s="1"/>
  <c r="J30" i="7" s="1"/>
  <c r="I29" i="7"/>
  <c r="J29" i="7" s="1"/>
  <c r="G29" i="7"/>
  <c r="L29" i="7" s="1"/>
  <c r="F29" i="7"/>
  <c r="F28" i="7"/>
  <c r="I28" i="7" s="1"/>
  <c r="J28" i="7" s="1"/>
  <c r="F27" i="7"/>
  <c r="G27" i="7" s="1"/>
  <c r="F26" i="7"/>
  <c r="I26" i="7" s="1"/>
  <c r="J26" i="7" s="1"/>
  <c r="F25" i="7"/>
  <c r="I24" i="7"/>
  <c r="J24" i="7" s="1"/>
  <c r="G24" i="7"/>
  <c r="F24" i="7"/>
  <c r="I23" i="7"/>
  <c r="J23" i="7" s="1"/>
  <c r="F23" i="7"/>
  <c r="G23" i="7" s="1"/>
  <c r="J22" i="7"/>
  <c r="G22" i="7"/>
  <c r="F22" i="7"/>
  <c r="I22" i="7" s="1"/>
  <c r="I21" i="7"/>
  <c r="J21" i="7" s="1"/>
  <c r="F21" i="7"/>
  <c r="G21" i="7" s="1"/>
  <c r="G20" i="7"/>
  <c r="L20" i="7" s="1"/>
  <c r="F20" i="7"/>
  <c r="I20" i="7" s="1"/>
  <c r="J20" i="7" s="1"/>
  <c r="F19" i="7"/>
  <c r="F18" i="7"/>
  <c r="G18" i="7" s="1"/>
  <c r="F17" i="7"/>
  <c r="I17" i="7" s="1"/>
  <c r="K16" i="7"/>
  <c r="G15" i="7"/>
  <c r="F15" i="7"/>
  <c r="I15" i="7" s="1"/>
  <c r="I14" i="7" s="1"/>
  <c r="K14" i="7"/>
  <c r="F14" i="7"/>
  <c r="F13" i="7"/>
  <c r="G13" i="7" s="1"/>
  <c r="F12" i="7"/>
  <c r="F10" i="7" s="1"/>
  <c r="F11" i="7"/>
  <c r="K10" i="7"/>
  <c r="K171" i="6"/>
  <c r="F165" i="6"/>
  <c r="F164" i="6" s="1"/>
  <c r="K164" i="6"/>
  <c r="F163" i="6"/>
  <c r="I163" i="6" s="1"/>
  <c r="J163" i="6" s="1"/>
  <c r="F162" i="6"/>
  <c r="I162" i="6" s="1"/>
  <c r="J162" i="6" s="1"/>
  <c r="F161" i="6"/>
  <c r="I161" i="6" s="1"/>
  <c r="J161" i="6" s="1"/>
  <c r="K160" i="6"/>
  <c r="F159" i="6"/>
  <c r="G159" i="6" s="1"/>
  <c r="K158" i="6"/>
  <c r="F157" i="6"/>
  <c r="I157" i="6" s="1"/>
  <c r="K156" i="6"/>
  <c r="K149" i="6" s="1"/>
  <c r="F155" i="6"/>
  <c r="G155" i="6" s="1"/>
  <c r="I154" i="6"/>
  <c r="J154" i="6" s="1"/>
  <c r="G154" i="6"/>
  <c r="F154" i="6"/>
  <c r="F153" i="6"/>
  <c r="F152" i="6"/>
  <c r="I152" i="6" s="1"/>
  <c r="J152" i="6" s="1"/>
  <c r="F151" i="6"/>
  <c r="F150" i="6"/>
  <c r="I150" i="6" s="1"/>
  <c r="J150" i="6" s="1"/>
  <c r="J148" i="6"/>
  <c r="F148" i="6"/>
  <c r="G148" i="6" s="1"/>
  <c r="F147" i="6"/>
  <c r="F146" i="6"/>
  <c r="K145" i="6"/>
  <c r="F144" i="6"/>
  <c r="G144" i="6" s="1"/>
  <c r="K143" i="6"/>
  <c r="F142" i="6"/>
  <c r="G142" i="6" s="1"/>
  <c r="G141" i="6"/>
  <c r="F141" i="6"/>
  <c r="I141" i="6" s="1"/>
  <c r="J141" i="6" s="1"/>
  <c r="F140" i="6"/>
  <c r="G140" i="6" s="1"/>
  <c r="F139" i="6"/>
  <c r="I139" i="6" s="1"/>
  <c r="J139" i="6" s="1"/>
  <c r="F138" i="6"/>
  <c r="F137" i="6"/>
  <c r="I137" i="6" s="1"/>
  <c r="J137" i="6" s="1"/>
  <c r="F136" i="6"/>
  <c r="G136" i="6" s="1"/>
  <c r="F135" i="6"/>
  <c r="G135" i="6" s="1"/>
  <c r="F134" i="6"/>
  <c r="G134" i="6" s="1"/>
  <c r="F133" i="6"/>
  <c r="I133" i="6" s="1"/>
  <c r="J133" i="6" s="1"/>
  <c r="F132" i="6"/>
  <c r="F131" i="6"/>
  <c r="I131" i="6" s="1"/>
  <c r="J131" i="6" s="1"/>
  <c r="K130" i="6"/>
  <c r="F129" i="6"/>
  <c r="G129" i="6" s="1"/>
  <c r="F128" i="6"/>
  <c r="I128" i="6" s="1"/>
  <c r="J128" i="6" s="1"/>
  <c r="F127" i="6"/>
  <c r="I127" i="6" s="1"/>
  <c r="J127" i="6" s="1"/>
  <c r="F126" i="6"/>
  <c r="F125" i="6"/>
  <c r="F124" i="6"/>
  <c r="I124" i="6" s="1"/>
  <c r="J124" i="6" s="1"/>
  <c r="K123" i="6"/>
  <c r="F122" i="6"/>
  <c r="G122" i="6" s="1"/>
  <c r="F121" i="6"/>
  <c r="I121" i="6" s="1"/>
  <c r="K120" i="6"/>
  <c r="F119" i="6"/>
  <c r="I119" i="6" s="1"/>
  <c r="J119" i="6" s="1"/>
  <c r="F118" i="6"/>
  <c r="I118" i="6" s="1"/>
  <c r="J118" i="6" s="1"/>
  <c r="F117" i="6"/>
  <c r="F116" i="6"/>
  <c r="I116" i="6" s="1"/>
  <c r="J116" i="6" s="1"/>
  <c r="F115" i="6"/>
  <c r="G115" i="6" s="1"/>
  <c r="F114" i="6"/>
  <c r="I114" i="6" s="1"/>
  <c r="J114" i="6" s="1"/>
  <c r="F113" i="6"/>
  <c r="I113" i="6" s="1"/>
  <c r="J113" i="6" s="1"/>
  <c r="F112" i="6"/>
  <c r="I112" i="6" s="1"/>
  <c r="J112" i="6" s="1"/>
  <c r="F111" i="6"/>
  <c r="F110" i="6"/>
  <c r="I110" i="6" s="1"/>
  <c r="J110" i="6" s="1"/>
  <c r="F109" i="6"/>
  <c r="G109" i="6" s="1"/>
  <c r="F108" i="6"/>
  <c r="I108" i="6" s="1"/>
  <c r="J108" i="6" s="1"/>
  <c r="F107" i="6"/>
  <c r="G107" i="6" s="1"/>
  <c r="F106" i="6"/>
  <c r="I106" i="6" s="1"/>
  <c r="J106" i="6" s="1"/>
  <c r="F105" i="6"/>
  <c r="F104" i="6"/>
  <c r="I104" i="6" s="1"/>
  <c r="J104" i="6" s="1"/>
  <c r="F103" i="6"/>
  <c r="G103" i="6" s="1"/>
  <c r="F102" i="6"/>
  <c r="I102" i="6" s="1"/>
  <c r="J102" i="6" s="1"/>
  <c r="F101" i="6"/>
  <c r="I101" i="6" s="1"/>
  <c r="K100" i="6"/>
  <c r="F99" i="6"/>
  <c r="I99" i="6" s="1"/>
  <c r="J99" i="6" s="1"/>
  <c r="F98" i="6"/>
  <c r="K97" i="6"/>
  <c r="F96" i="6"/>
  <c r="I96" i="6" s="1"/>
  <c r="J96" i="6" s="1"/>
  <c r="F95" i="6"/>
  <c r="G95" i="6" s="1"/>
  <c r="F94" i="6"/>
  <c r="I94" i="6" s="1"/>
  <c r="K93" i="6"/>
  <c r="F92" i="6"/>
  <c r="I92" i="6" s="1"/>
  <c r="J92" i="6" s="1"/>
  <c r="F91" i="6"/>
  <c r="F90" i="6"/>
  <c r="K89" i="6"/>
  <c r="F88" i="6"/>
  <c r="I88" i="6" s="1"/>
  <c r="J88" i="6" s="1"/>
  <c r="F87" i="6"/>
  <c r="G87" i="6" s="1"/>
  <c r="F86" i="6"/>
  <c r="G86" i="6" s="1"/>
  <c r="F85" i="6"/>
  <c r="G85" i="6" s="1"/>
  <c r="F84" i="6"/>
  <c r="F83" i="6"/>
  <c r="G83" i="6" s="1"/>
  <c r="F82" i="6"/>
  <c r="I82" i="6" s="1"/>
  <c r="J82" i="6" s="1"/>
  <c r="F81" i="6"/>
  <c r="G81" i="6" s="1"/>
  <c r="F80" i="6"/>
  <c r="I80" i="6" s="1"/>
  <c r="J80" i="6" s="1"/>
  <c r="F79" i="6"/>
  <c r="I79" i="6" s="1"/>
  <c r="J79" i="6" s="1"/>
  <c r="F78" i="6"/>
  <c r="I78" i="6" s="1"/>
  <c r="J78" i="6" s="1"/>
  <c r="F77" i="6"/>
  <c r="G77" i="6" s="1"/>
  <c r="F76" i="6"/>
  <c r="I76" i="6" s="1"/>
  <c r="J76" i="6" s="1"/>
  <c r="F75" i="6"/>
  <c r="G75" i="6" s="1"/>
  <c r="F74" i="6"/>
  <c r="I74" i="6" s="1"/>
  <c r="J74" i="6" s="1"/>
  <c r="F73" i="6"/>
  <c r="G73" i="6" s="1"/>
  <c r="F72" i="6"/>
  <c r="I72" i="6" s="1"/>
  <c r="J72" i="6" s="1"/>
  <c r="F71" i="6"/>
  <c r="G71" i="6" s="1"/>
  <c r="F70" i="6"/>
  <c r="I70" i="6" s="1"/>
  <c r="J70" i="6" s="1"/>
  <c r="F69" i="6"/>
  <c r="G69" i="6" s="1"/>
  <c r="G68" i="6"/>
  <c r="F68" i="6"/>
  <c r="I68" i="6" s="1"/>
  <c r="J68" i="6" s="1"/>
  <c r="F67" i="6"/>
  <c r="G67" i="6" s="1"/>
  <c r="F66" i="6"/>
  <c r="F65" i="6"/>
  <c r="G65" i="6" s="1"/>
  <c r="F64" i="6"/>
  <c r="I64" i="6" s="1"/>
  <c r="J64" i="6" s="1"/>
  <c r="F63" i="6"/>
  <c r="G63" i="6" s="1"/>
  <c r="F62" i="6"/>
  <c r="I62" i="6" s="1"/>
  <c r="J62" i="6" s="1"/>
  <c r="F61" i="6"/>
  <c r="I61" i="6" s="1"/>
  <c r="J61" i="6" s="1"/>
  <c r="F60" i="6"/>
  <c r="I60" i="6" s="1"/>
  <c r="J60" i="6" s="1"/>
  <c r="F59" i="6"/>
  <c r="G59" i="6" s="1"/>
  <c r="F58" i="6"/>
  <c r="I58" i="6" s="1"/>
  <c r="J58" i="6" s="1"/>
  <c r="F57" i="6"/>
  <c r="G57" i="6" s="1"/>
  <c r="F56" i="6"/>
  <c r="I56" i="6" s="1"/>
  <c r="J56" i="6" s="1"/>
  <c r="F55" i="6"/>
  <c r="G55" i="6" s="1"/>
  <c r="F54" i="6"/>
  <c r="I54" i="6" s="1"/>
  <c r="J54" i="6" s="1"/>
  <c r="F53" i="6"/>
  <c r="I53" i="6" s="1"/>
  <c r="J53" i="6" s="1"/>
  <c r="F52" i="6"/>
  <c r="F51" i="6"/>
  <c r="G51" i="6" s="1"/>
  <c r="F50" i="6"/>
  <c r="I50" i="6" s="1"/>
  <c r="J50" i="6" s="1"/>
  <c r="F49" i="6"/>
  <c r="G49" i="6" s="1"/>
  <c r="F48" i="6"/>
  <c r="G48" i="6" s="1"/>
  <c r="G47" i="6"/>
  <c r="F47" i="6"/>
  <c r="I47" i="6" s="1"/>
  <c r="J47" i="6" s="1"/>
  <c r="F46" i="6"/>
  <c r="F45" i="6"/>
  <c r="G45" i="6" s="1"/>
  <c r="F44" i="6"/>
  <c r="I44" i="6" s="1"/>
  <c r="J44" i="6" s="1"/>
  <c r="F43" i="6"/>
  <c r="G43" i="6" s="1"/>
  <c r="F42" i="6"/>
  <c r="G42" i="6" s="1"/>
  <c r="F41" i="6"/>
  <c r="I41" i="6" s="1"/>
  <c r="J41" i="6" s="1"/>
  <c r="K40" i="6"/>
  <c r="K38" i="6" s="1"/>
  <c r="F36" i="6"/>
  <c r="F35" i="6"/>
  <c r="G35" i="6" s="1"/>
  <c r="F34" i="6"/>
  <c r="I34" i="6" s="1"/>
  <c r="J34" i="6" s="1"/>
  <c r="F33" i="6"/>
  <c r="G33" i="6" s="1"/>
  <c r="F32" i="6"/>
  <c r="I32" i="6" s="1"/>
  <c r="J32" i="6" s="1"/>
  <c r="F31" i="6"/>
  <c r="I31" i="6" s="1"/>
  <c r="J31" i="6" s="1"/>
  <c r="F30" i="6"/>
  <c r="F29" i="6"/>
  <c r="G29" i="6" s="1"/>
  <c r="G28" i="6"/>
  <c r="L28" i="6" s="1"/>
  <c r="F28" i="6"/>
  <c r="I28" i="6" s="1"/>
  <c r="J28" i="6" s="1"/>
  <c r="F27" i="6"/>
  <c r="F26" i="6"/>
  <c r="I26" i="6" s="1"/>
  <c r="J26" i="6" s="1"/>
  <c r="F25" i="6"/>
  <c r="I25" i="6" s="1"/>
  <c r="J25" i="6" s="1"/>
  <c r="F24" i="6"/>
  <c r="I23" i="6"/>
  <c r="J23" i="6" s="1"/>
  <c r="F23" i="6"/>
  <c r="G23" i="6" s="1"/>
  <c r="F22" i="6"/>
  <c r="I22" i="6" s="1"/>
  <c r="J22" i="6" s="1"/>
  <c r="F21" i="6"/>
  <c r="F20" i="6"/>
  <c r="I20" i="6" s="1"/>
  <c r="J20" i="6" s="1"/>
  <c r="F19" i="6"/>
  <c r="I19" i="6" s="1"/>
  <c r="J19" i="6" s="1"/>
  <c r="F18" i="6"/>
  <c r="F17" i="6"/>
  <c r="G17" i="6" s="1"/>
  <c r="J16" i="6"/>
  <c r="F16" i="6"/>
  <c r="I16" i="6" s="1"/>
  <c r="K15" i="6"/>
  <c r="I14" i="6"/>
  <c r="J14" i="6" s="1"/>
  <c r="J13" i="6" s="1"/>
  <c r="F14" i="6"/>
  <c r="G14" i="6" s="1"/>
  <c r="K13" i="6"/>
  <c r="F12" i="6"/>
  <c r="F11" i="6" s="1"/>
  <c r="K11" i="6"/>
  <c r="G214" i="5"/>
  <c r="F214" i="5"/>
  <c r="I214" i="5" s="1"/>
  <c r="K213" i="5"/>
  <c r="F212" i="5"/>
  <c r="F211" i="5"/>
  <c r="G211" i="5" s="1"/>
  <c r="J210" i="5"/>
  <c r="F210" i="5"/>
  <c r="I210" i="5" s="1"/>
  <c r="K209" i="5"/>
  <c r="I208" i="5"/>
  <c r="F208" i="5"/>
  <c r="G208" i="5" s="1"/>
  <c r="K207" i="5"/>
  <c r="F206" i="5"/>
  <c r="I206" i="5" s="1"/>
  <c r="J206" i="5" s="1"/>
  <c r="G205" i="5"/>
  <c r="F205" i="5"/>
  <c r="I205" i="5" s="1"/>
  <c r="J205" i="5" s="1"/>
  <c r="F204" i="5"/>
  <c r="I203" i="5"/>
  <c r="J203" i="5" s="1"/>
  <c r="L203" i="5" s="1"/>
  <c r="F203" i="5"/>
  <c r="G203" i="5" s="1"/>
  <c r="J202" i="5"/>
  <c r="L202" i="5" s="1"/>
  <c r="G202" i="5"/>
  <c r="F202" i="5"/>
  <c r="I202" i="5" s="1"/>
  <c r="K201" i="5"/>
  <c r="F200" i="5"/>
  <c r="G200" i="5" s="1"/>
  <c r="I199" i="5"/>
  <c r="J199" i="5" s="1"/>
  <c r="G199" i="5"/>
  <c r="F199" i="5"/>
  <c r="F198" i="5"/>
  <c r="I198" i="5" s="1"/>
  <c r="J198" i="5" s="1"/>
  <c r="F197" i="5"/>
  <c r="I196" i="5"/>
  <c r="J196" i="5" s="1"/>
  <c r="L196" i="5" s="1"/>
  <c r="F196" i="5"/>
  <c r="G196" i="5" s="1"/>
  <c r="I195" i="5"/>
  <c r="J195" i="5" s="1"/>
  <c r="L195" i="5" s="1"/>
  <c r="F195" i="5"/>
  <c r="G195" i="5" s="1"/>
  <c r="G194" i="5"/>
  <c r="F194" i="5"/>
  <c r="I194" i="5" s="1"/>
  <c r="J194" i="5" s="1"/>
  <c r="F193" i="5"/>
  <c r="F192" i="5"/>
  <c r="I192" i="5" s="1"/>
  <c r="J192" i="5" s="1"/>
  <c r="I191" i="5"/>
  <c r="J191" i="5" s="1"/>
  <c r="L191" i="5" s="1"/>
  <c r="G191" i="5"/>
  <c r="F191" i="5"/>
  <c r="F190" i="5"/>
  <c r="I190" i="5" s="1"/>
  <c r="J190" i="5" s="1"/>
  <c r="F189" i="5"/>
  <c r="G188" i="5"/>
  <c r="F188" i="5"/>
  <c r="I188" i="5" s="1"/>
  <c r="J188" i="5" s="1"/>
  <c r="F187" i="5"/>
  <c r="F186" i="5"/>
  <c r="I186" i="5" s="1"/>
  <c r="J186" i="5" s="1"/>
  <c r="I185" i="5"/>
  <c r="J185" i="5" s="1"/>
  <c r="L185" i="5" s="1"/>
  <c r="G185" i="5"/>
  <c r="F185" i="5"/>
  <c r="K184" i="5"/>
  <c r="J183" i="5"/>
  <c r="F183" i="5"/>
  <c r="G183" i="5" s="1"/>
  <c r="G182" i="5"/>
  <c r="F182" i="5"/>
  <c r="I182" i="5" s="1"/>
  <c r="J182" i="5" s="1"/>
  <c r="F181" i="5"/>
  <c r="K180" i="5"/>
  <c r="F179" i="5"/>
  <c r="I179" i="5" s="1"/>
  <c r="I178" i="5" s="1"/>
  <c r="K178" i="5"/>
  <c r="F177" i="5"/>
  <c r="I177" i="5" s="1"/>
  <c r="J177" i="5" s="1"/>
  <c r="F176" i="5"/>
  <c r="I176" i="5" s="1"/>
  <c r="J176" i="5" s="1"/>
  <c r="F175" i="5"/>
  <c r="G174" i="5"/>
  <c r="F174" i="5"/>
  <c r="I174" i="5" s="1"/>
  <c r="J174" i="5" s="1"/>
  <c r="F173" i="5"/>
  <c r="F172" i="5"/>
  <c r="I172" i="5" s="1"/>
  <c r="J172" i="5" s="1"/>
  <c r="I171" i="5"/>
  <c r="J171" i="5" s="1"/>
  <c r="L171" i="5" s="1"/>
  <c r="G171" i="5"/>
  <c r="F171" i="5"/>
  <c r="F170" i="5"/>
  <c r="I170" i="5" s="1"/>
  <c r="J170" i="5" s="1"/>
  <c r="I169" i="5"/>
  <c r="J169" i="5" s="1"/>
  <c r="L169" i="5" s="1"/>
  <c r="F169" i="5"/>
  <c r="G169" i="5" s="1"/>
  <c r="F168" i="5"/>
  <c r="I168" i="5" s="1"/>
  <c r="J168" i="5" s="1"/>
  <c r="F167" i="5"/>
  <c r="I166" i="5"/>
  <c r="J166" i="5" s="1"/>
  <c r="L166" i="5" s="1"/>
  <c r="F166" i="5"/>
  <c r="G166" i="5" s="1"/>
  <c r="K165" i="5"/>
  <c r="F164" i="5"/>
  <c r="G164" i="5" s="1"/>
  <c r="F163" i="5"/>
  <c r="I163" i="5" s="1"/>
  <c r="J163" i="5" s="1"/>
  <c r="F162" i="5"/>
  <c r="G161" i="5"/>
  <c r="F161" i="5"/>
  <c r="I161" i="5" s="1"/>
  <c r="J161" i="5" s="1"/>
  <c r="F160" i="5"/>
  <c r="F159" i="5"/>
  <c r="G159" i="5" s="1"/>
  <c r="I158" i="5"/>
  <c r="J158" i="5" s="1"/>
  <c r="F158" i="5"/>
  <c r="G158" i="5" s="1"/>
  <c r="K157" i="5"/>
  <c r="I156" i="5"/>
  <c r="J156" i="5" s="1"/>
  <c r="L156" i="5" s="1"/>
  <c r="G156" i="5"/>
  <c r="F156" i="5"/>
  <c r="F155" i="5"/>
  <c r="K154" i="5"/>
  <c r="F153" i="5"/>
  <c r="G153" i="5" s="1"/>
  <c r="F152" i="5"/>
  <c r="I152" i="5" s="1"/>
  <c r="J152" i="5" s="1"/>
  <c r="F151" i="5"/>
  <c r="I150" i="5"/>
  <c r="J150" i="5" s="1"/>
  <c r="L150" i="5" s="1"/>
  <c r="G150" i="5"/>
  <c r="F150" i="5"/>
  <c r="F149" i="5"/>
  <c r="I149" i="5" s="1"/>
  <c r="J149" i="5" s="1"/>
  <c r="F148" i="5"/>
  <c r="F147" i="5"/>
  <c r="I147" i="5" s="1"/>
  <c r="J147" i="5" s="1"/>
  <c r="F146" i="5"/>
  <c r="K145" i="5"/>
  <c r="F144" i="5"/>
  <c r="F143" i="5"/>
  <c r="I143" i="5" s="1"/>
  <c r="K142" i="5"/>
  <c r="F141" i="5"/>
  <c r="I141" i="5" s="1"/>
  <c r="J141" i="5" s="1"/>
  <c r="F140" i="5"/>
  <c r="G140" i="5" s="1"/>
  <c r="F139" i="5"/>
  <c r="I139" i="5" s="1"/>
  <c r="J139" i="5" s="1"/>
  <c r="F138" i="5"/>
  <c r="I138" i="5" s="1"/>
  <c r="J138" i="5" s="1"/>
  <c r="F137" i="5"/>
  <c r="I136" i="5"/>
  <c r="J136" i="5" s="1"/>
  <c r="L136" i="5" s="1"/>
  <c r="G136" i="5"/>
  <c r="F136" i="5"/>
  <c r="F135" i="5"/>
  <c r="I135" i="5" s="1"/>
  <c r="J135" i="5" s="1"/>
  <c r="F134" i="5"/>
  <c r="G134" i="5" s="1"/>
  <c r="G133" i="5"/>
  <c r="F133" i="5"/>
  <c r="I133" i="5" s="1"/>
  <c r="J133" i="5" s="1"/>
  <c r="F132" i="5"/>
  <c r="I132" i="5" s="1"/>
  <c r="J132" i="5" s="1"/>
  <c r="F131" i="5"/>
  <c r="F130" i="5"/>
  <c r="I130" i="5" s="1"/>
  <c r="J130" i="5" s="1"/>
  <c r="F129" i="5"/>
  <c r="I129" i="5" s="1"/>
  <c r="J129" i="5" s="1"/>
  <c r="I128" i="5"/>
  <c r="J128" i="5" s="1"/>
  <c r="L128" i="5" s="1"/>
  <c r="F128" i="5"/>
  <c r="G128" i="5" s="1"/>
  <c r="I127" i="5"/>
  <c r="J127" i="5" s="1"/>
  <c r="G127" i="5"/>
  <c r="F127" i="5"/>
  <c r="F126" i="5"/>
  <c r="I126" i="5" s="1"/>
  <c r="K125" i="5"/>
  <c r="F124" i="5"/>
  <c r="F123" i="5"/>
  <c r="G123" i="5" s="1"/>
  <c r="J122" i="5"/>
  <c r="F122" i="5"/>
  <c r="I122" i="5" s="1"/>
  <c r="F121" i="5"/>
  <c r="G121" i="5" s="1"/>
  <c r="K120" i="5"/>
  <c r="F119" i="5"/>
  <c r="I119" i="5" s="1"/>
  <c r="J119" i="5" s="1"/>
  <c r="F118" i="5"/>
  <c r="F117" i="5"/>
  <c r="F116" i="5"/>
  <c r="I116" i="5" s="1"/>
  <c r="J116" i="5" s="1"/>
  <c r="K115" i="5"/>
  <c r="G114" i="5"/>
  <c r="F114" i="5"/>
  <c r="I114" i="5" s="1"/>
  <c r="J114" i="5" s="1"/>
  <c r="F113" i="5"/>
  <c r="G113" i="5" s="1"/>
  <c r="K112" i="5"/>
  <c r="F112" i="5"/>
  <c r="F111" i="5"/>
  <c r="I111" i="5" s="1"/>
  <c r="J111" i="5" s="1"/>
  <c r="G110" i="5"/>
  <c r="L110" i="5" s="1"/>
  <c r="F110" i="5"/>
  <c r="I110" i="5" s="1"/>
  <c r="J110" i="5" s="1"/>
  <c r="F109" i="5"/>
  <c r="K108" i="5"/>
  <c r="I107" i="5"/>
  <c r="J107" i="5" s="1"/>
  <c r="L107" i="5" s="1"/>
  <c r="F107" i="5"/>
  <c r="G107" i="5" s="1"/>
  <c r="F106" i="5"/>
  <c r="I106" i="5" s="1"/>
  <c r="J106" i="5" s="1"/>
  <c r="F105" i="5"/>
  <c r="K104" i="5"/>
  <c r="F103" i="5"/>
  <c r="I103" i="5" s="1"/>
  <c r="J103" i="5" s="1"/>
  <c r="F102" i="5"/>
  <c r="I102" i="5" s="1"/>
  <c r="J102" i="5" s="1"/>
  <c r="F101" i="5"/>
  <c r="F100" i="5"/>
  <c r="G100" i="5" s="1"/>
  <c r="F99" i="5"/>
  <c r="I99" i="5" s="1"/>
  <c r="J99" i="5" s="1"/>
  <c r="I98" i="5"/>
  <c r="J98" i="5" s="1"/>
  <c r="F98" i="5"/>
  <c r="F97" i="5"/>
  <c r="I97" i="5" s="1"/>
  <c r="J97" i="5" s="1"/>
  <c r="K96" i="5"/>
  <c r="G95" i="5"/>
  <c r="L95" i="5" s="1"/>
  <c r="F95" i="5"/>
  <c r="I95" i="5" s="1"/>
  <c r="J95" i="5" s="1"/>
  <c r="F94" i="5"/>
  <c r="F93" i="5"/>
  <c r="G93" i="5" s="1"/>
  <c r="K92" i="5"/>
  <c r="K41" i="5" s="1"/>
  <c r="J91" i="5"/>
  <c r="I91" i="5"/>
  <c r="F91" i="5"/>
  <c r="G91" i="5" s="1"/>
  <c r="I90" i="5"/>
  <c r="J90" i="5" s="1"/>
  <c r="G90" i="5"/>
  <c r="F90" i="5"/>
  <c r="F89" i="5"/>
  <c r="F88" i="5"/>
  <c r="F87" i="5"/>
  <c r="G87" i="5" s="1"/>
  <c r="J86" i="5"/>
  <c r="I86" i="5"/>
  <c r="F86" i="5"/>
  <c r="G86" i="5" s="1"/>
  <c r="F85" i="5"/>
  <c r="G85" i="5" s="1"/>
  <c r="I84" i="5"/>
  <c r="J84" i="5" s="1"/>
  <c r="F84" i="5"/>
  <c r="G84" i="5" s="1"/>
  <c r="F83" i="5"/>
  <c r="I83" i="5" s="1"/>
  <c r="J83" i="5" s="1"/>
  <c r="F82" i="5"/>
  <c r="I81" i="5"/>
  <c r="J81" i="5" s="1"/>
  <c r="L81" i="5" s="1"/>
  <c r="F81" i="5"/>
  <c r="G81" i="5" s="1"/>
  <c r="I80" i="5"/>
  <c r="J80" i="5" s="1"/>
  <c r="L80" i="5" s="1"/>
  <c r="G80" i="5"/>
  <c r="F80" i="5"/>
  <c r="F79" i="5"/>
  <c r="G79" i="5" s="1"/>
  <c r="F78" i="5"/>
  <c r="I78" i="5" s="1"/>
  <c r="J78" i="5" s="1"/>
  <c r="F77" i="5"/>
  <c r="I77" i="5" s="1"/>
  <c r="J77" i="5" s="1"/>
  <c r="F76" i="5"/>
  <c r="F75" i="5"/>
  <c r="G75" i="5" s="1"/>
  <c r="J74" i="5"/>
  <c r="I74" i="5"/>
  <c r="F74" i="5"/>
  <c r="G74" i="5" s="1"/>
  <c r="F73" i="5"/>
  <c r="G73" i="5" s="1"/>
  <c r="I72" i="5"/>
  <c r="J72" i="5" s="1"/>
  <c r="G72" i="5"/>
  <c r="F72" i="5"/>
  <c r="F71" i="5"/>
  <c r="I71" i="5" s="1"/>
  <c r="J71" i="5" s="1"/>
  <c r="F70" i="5"/>
  <c r="F69" i="5"/>
  <c r="G69" i="5" s="1"/>
  <c r="J68" i="5"/>
  <c r="F68" i="5"/>
  <c r="I68" i="5" s="1"/>
  <c r="F67" i="5"/>
  <c r="G67" i="5" s="1"/>
  <c r="I66" i="5"/>
  <c r="J66" i="5" s="1"/>
  <c r="F66" i="5"/>
  <c r="G66" i="5" s="1"/>
  <c r="F65" i="5"/>
  <c r="G65" i="5" s="1"/>
  <c r="F64" i="5"/>
  <c r="I63" i="5"/>
  <c r="J63" i="5" s="1"/>
  <c r="L63" i="5" s="1"/>
  <c r="F63" i="5"/>
  <c r="G63" i="5" s="1"/>
  <c r="F62" i="5"/>
  <c r="I62" i="5" s="1"/>
  <c r="J62" i="5" s="1"/>
  <c r="I61" i="5"/>
  <c r="J61" i="5" s="1"/>
  <c r="F61" i="5"/>
  <c r="G61" i="5" s="1"/>
  <c r="F60" i="5"/>
  <c r="I60" i="5" s="1"/>
  <c r="J60" i="5" s="1"/>
  <c r="F59" i="5"/>
  <c r="I59" i="5" s="1"/>
  <c r="J59" i="5" s="1"/>
  <c r="F58" i="5"/>
  <c r="F57" i="5"/>
  <c r="G57" i="5" s="1"/>
  <c r="F56" i="5"/>
  <c r="I56" i="5" s="1"/>
  <c r="J56" i="5" s="1"/>
  <c r="I55" i="5"/>
  <c r="J55" i="5" s="1"/>
  <c r="L55" i="5" s="1"/>
  <c r="F55" i="5"/>
  <c r="G55" i="5" s="1"/>
  <c r="F54" i="5"/>
  <c r="I54" i="5" s="1"/>
  <c r="J54" i="5" s="1"/>
  <c r="F53" i="5"/>
  <c r="I53" i="5" s="1"/>
  <c r="J53" i="5" s="1"/>
  <c r="F52" i="5"/>
  <c r="I51" i="5"/>
  <c r="J51" i="5" s="1"/>
  <c r="L51" i="5" s="1"/>
  <c r="F51" i="5"/>
  <c r="G51" i="5" s="1"/>
  <c r="F50" i="5"/>
  <c r="I50" i="5" s="1"/>
  <c r="J50" i="5" s="1"/>
  <c r="J49" i="5"/>
  <c r="L49" i="5" s="1"/>
  <c r="I49" i="5"/>
  <c r="F49" i="5"/>
  <c r="G49" i="5" s="1"/>
  <c r="F48" i="5"/>
  <c r="I48" i="5" s="1"/>
  <c r="J48" i="5" s="1"/>
  <c r="G47" i="5"/>
  <c r="F47" i="5"/>
  <c r="I47" i="5" s="1"/>
  <c r="J47" i="5" s="1"/>
  <c r="F46" i="5"/>
  <c r="F45" i="5"/>
  <c r="G45" i="5" s="1"/>
  <c r="F44" i="5"/>
  <c r="I44" i="5" s="1"/>
  <c r="J44" i="5" s="1"/>
  <c r="J43" i="5"/>
  <c r="I43" i="5"/>
  <c r="F43" i="5"/>
  <c r="G43" i="5" s="1"/>
  <c r="F39" i="5"/>
  <c r="G39" i="5" s="1"/>
  <c r="G38" i="5"/>
  <c r="F38" i="5"/>
  <c r="I38" i="5" s="1"/>
  <c r="J38" i="5" s="1"/>
  <c r="F37" i="5"/>
  <c r="F36" i="5"/>
  <c r="G36" i="5" s="1"/>
  <c r="G35" i="5"/>
  <c r="F35" i="5"/>
  <c r="I35" i="5" s="1"/>
  <c r="J35" i="5" s="1"/>
  <c r="I34" i="5"/>
  <c r="J34" i="5" s="1"/>
  <c r="L34" i="5" s="1"/>
  <c r="F34" i="5"/>
  <c r="G34" i="5" s="1"/>
  <c r="F33" i="5"/>
  <c r="I33" i="5" s="1"/>
  <c r="J33" i="5" s="1"/>
  <c r="F32" i="5"/>
  <c r="I32" i="5" s="1"/>
  <c r="J32" i="5" s="1"/>
  <c r="F31" i="5"/>
  <c r="F30" i="5"/>
  <c r="G30" i="5" s="1"/>
  <c r="J29" i="5"/>
  <c r="G29" i="5"/>
  <c r="F29" i="5"/>
  <c r="I29" i="5" s="1"/>
  <c r="F28" i="5"/>
  <c r="G28" i="5" s="1"/>
  <c r="I27" i="5"/>
  <c r="J27" i="5" s="1"/>
  <c r="G27" i="5"/>
  <c r="F27" i="5"/>
  <c r="F26" i="5"/>
  <c r="I26" i="5" s="1"/>
  <c r="J26" i="5" s="1"/>
  <c r="F25" i="5"/>
  <c r="F24" i="5"/>
  <c r="G24" i="5" s="1"/>
  <c r="F23" i="5"/>
  <c r="I23" i="5" s="1"/>
  <c r="J23" i="5" s="1"/>
  <c r="F22" i="5"/>
  <c r="G22" i="5" s="1"/>
  <c r="I21" i="5"/>
  <c r="J21" i="5" s="1"/>
  <c r="F21" i="5"/>
  <c r="G21" i="5" s="1"/>
  <c r="F20" i="5"/>
  <c r="I20" i="5" s="1"/>
  <c r="J20" i="5" s="1"/>
  <c r="F19" i="5"/>
  <c r="I18" i="5"/>
  <c r="J18" i="5" s="1"/>
  <c r="F18" i="5"/>
  <c r="G18" i="5" s="1"/>
  <c r="K17" i="5"/>
  <c r="F16" i="5"/>
  <c r="I16" i="5" s="1"/>
  <c r="J16" i="5" s="1"/>
  <c r="F15" i="5"/>
  <c r="G15" i="5" s="1"/>
  <c r="K14" i="5"/>
  <c r="F14" i="5"/>
  <c r="I13" i="5"/>
  <c r="J13" i="5" s="1"/>
  <c r="F13" i="5"/>
  <c r="G13" i="5" s="1"/>
  <c r="G12" i="5" s="1"/>
  <c r="K12" i="5"/>
  <c r="I12" i="5"/>
  <c r="F12" i="5"/>
  <c r="I73" i="4"/>
  <c r="P73" i="4" s="1"/>
  <c r="P72" i="4" s="1"/>
  <c r="F73" i="4"/>
  <c r="M73" i="4" s="1"/>
  <c r="N73" i="4" s="1"/>
  <c r="N72" i="4" s="1"/>
  <c r="T72" i="4"/>
  <c r="S72" i="4"/>
  <c r="I72" i="4"/>
  <c r="P71" i="4"/>
  <c r="Q71" i="4" s="1"/>
  <c r="I71" i="4"/>
  <c r="J71" i="4" s="1"/>
  <c r="F71" i="4"/>
  <c r="M71" i="4" s="1"/>
  <c r="N71" i="4" s="1"/>
  <c r="I70" i="4"/>
  <c r="P70" i="4" s="1"/>
  <c r="Q70" i="4" s="1"/>
  <c r="R70" i="4" s="1"/>
  <c r="F70" i="4"/>
  <c r="M70" i="4" s="1"/>
  <c r="N70" i="4" s="1"/>
  <c r="I69" i="4"/>
  <c r="G69" i="4"/>
  <c r="F69" i="4"/>
  <c r="M69" i="4" s="1"/>
  <c r="T68" i="4"/>
  <c r="S68" i="4"/>
  <c r="I67" i="4"/>
  <c r="J67" i="4" s="1"/>
  <c r="J66" i="4" s="1"/>
  <c r="F67" i="4"/>
  <c r="M67" i="4" s="1"/>
  <c r="M66" i="4" s="1"/>
  <c r="T66" i="4"/>
  <c r="S66" i="4"/>
  <c r="P65" i="4"/>
  <c r="M65" i="4"/>
  <c r="M64" i="4" s="1"/>
  <c r="I65" i="4"/>
  <c r="J65" i="4" s="1"/>
  <c r="F65" i="4"/>
  <c r="G65" i="4" s="1"/>
  <c r="T64" i="4"/>
  <c r="S64" i="4"/>
  <c r="J64" i="4"/>
  <c r="I64" i="4"/>
  <c r="I63" i="4"/>
  <c r="F63" i="4"/>
  <c r="M63" i="4" s="1"/>
  <c r="N63" i="4" s="1"/>
  <c r="I62" i="4"/>
  <c r="J62" i="4" s="1"/>
  <c r="F62" i="4"/>
  <c r="M62" i="4" s="1"/>
  <c r="N62" i="4" s="1"/>
  <c r="M61" i="4"/>
  <c r="N61" i="4" s="1"/>
  <c r="I61" i="4"/>
  <c r="P61" i="4" s="1"/>
  <c r="Q61" i="4" s="1"/>
  <c r="F61" i="4"/>
  <c r="I60" i="4"/>
  <c r="P60" i="4" s="1"/>
  <c r="Q60" i="4" s="1"/>
  <c r="F60" i="4"/>
  <c r="G60" i="4" s="1"/>
  <c r="P59" i="4"/>
  <c r="I59" i="4"/>
  <c r="J59" i="4" s="1"/>
  <c r="F59" i="4"/>
  <c r="M59" i="4" s="1"/>
  <c r="N59" i="4" s="1"/>
  <c r="T58" i="4"/>
  <c r="S58" i="4"/>
  <c r="I57" i="4"/>
  <c r="J57" i="4" s="1"/>
  <c r="F57" i="4"/>
  <c r="M57" i="4" s="1"/>
  <c r="N57" i="4" s="1"/>
  <c r="I56" i="4"/>
  <c r="P56" i="4" s="1"/>
  <c r="Q56" i="4" s="1"/>
  <c r="F56" i="4"/>
  <c r="M56" i="4" s="1"/>
  <c r="N56" i="4" s="1"/>
  <c r="M55" i="4"/>
  <c r="N55" i="4" s="1"/>
  <c r="I55" i="4"/>
  <c r="J55" i="4" s="1"/>
  <c r="G55" i="4"/>
  <c r="K55" i="4" s="1"/>
  <c r="F55" i="4"/>
  <c r="I54" i="4"/>
  <c r="J54" i="4" s="1"/>
  <c r="J53" i="4" s="1"/>
  <c r="F54" i="4"/>
  <c r="T53" i="4"/>
  <c r="S53" i="4"/>
  <c r="N52" i="4"/>
  <c r="I52" i="4"/>
  <c r="J52" i="4" s="1"/>
  <c r="F52" i="4"/>
  <c r="M52" i="4" s="1"/>
  <c r="J51" i="4"/>
  <c r="J50" i="4" s="1"/>
  <c r="I51" i="4"/>
  <c r="P51" i="4" s="1"/>
  <c r="Q51" i="4" s="1"/>
  <c r="F51" i="4"/>
  <c r="G51" i="4" s="1"/>
  <c r="T50" i="4"/>
  <c r="S50" i="4"/>
  <c r="I50" i="4"/>
  <c r="I49" i="4"/>
  <c r="P49" i="4" s="1"/>
  <c r="Q49" i="4" s="1"/>
  <c r="F49" i="4"/>
  <c r="G49" i="4" s="1"/>
  <c r="M48" i="4"/>
  <c r="N48" i="4" s="1"/>
  <c r="I48" i="4"/>
  <c r="F48" i="4"/>
  <c r="G48" i="4" s="1"/>
  <c r="P47" i="4"/>
  <c r="J47" i="4"/>
  <c r="I47" i="4"/>
  <c r="G47" i="4"/>
  <c r="F47" i="4"/>
  <c r="M47" i="4" s="1"/>
  <c r="N47" i="4" s="1"/>
  <c r="T46" i="4"/>
  <c r="S46" i="4"/>
  <c r="F46" i="4"/>
  <c r="P45" i="4"/>
  <c r="Q45" i="4" s="1"/>
  <c r="I45" i="4"/>
  <c r="J45" i="4" s="1"/>
  <c r="F45" i="4"/>
  <c r="M45" i="4" s="1"/>
  <c r="N45" i="4" s="1"/>
  <c r="R45" i="4" s="1"/>
  <c r="I44" i="4"/>
  <c r="P44" i="4" s="1"/>
  <c r="Q44" i="4" s="1"/>
  <c r="F44" i="4"/>
  <c r="I43" i="4"/>
  <c r="J43" i="4" s="1"/>
  <c r="F43" i="4"/>
  <c r="M43" i="4" s="1"/>
  <c r="T42" i="4"/>
  <c r="S42" i="4"/>
  <c r="M41" i="4"/>
  <c r="N41" i="4" s="1"/>
  <c r="I41" i="4"/>
  <c r="J41" i="4" s="1"/>
  <c r="F41" i="4"/>
  <c r="G41" i="4" s="1"/>
  <c r="K41" i="4" s="1"/>
  <c r="I40" i="4"/>
  <c r="J40" i="4" s="1"/>
  <c r="F40" i="4"/>
  <c r="M40" i="4" s="1"/>
  <c r="N40" i="4" s="1"/>
  <c r="I39" i="4"/>
  <c r="P39" i="4" s="1"/>
  <c r="Q39" i="4" s="1"/>
  <c r="F39" i="4"/>
  <c r="G39" i="4" s="1"/>
  <c r="I38" i="4"/>
  <c r="F38" i="4"/>
  <c r="G38" i="4" s="1"/>
  <c r="I37" i="4"/>
  <c r="J37" i="4" s="1"/>
  <c r="F37" i="4"/>
  <c r="M37" i="4" s="1"/>
  <c r="N37" i="4" s="1"/>
  <c r="I36" i="4"/>
  <c r="P36" i="4" s="1"/>
  <c r="Q36" i="4" s="1"/>
  <c r="F36" i="4"/>
  <c r="M35" i="4"/>
  <c r="N35" i="4" s="1"/>
  <c r="I35" i="4"/>
  <c r="J35" i="4" s="1"/>
  <c r="F35" i="4"/>
  <c r="G35" i="4" s="1"/>
  <c r="K35" i="4" s="1"/>
  <c r="I34" i="4"/>
  <c r="J34" i="4" s="1"/>
  <c r="F34" i="4"/>
  <c r="G34" i="4" s="1"/>
  <c r="T33" i="4"/>
  <c r="S33" i="4"/>
  <c r="N32" i="4"/>
  <c r="I32" i="4"/>
  <c r="J32" i="4" s="1"/>
  <c r="F32" i="4"/>
  <c r="M32" i="4" s="1"/>
  <c r="J31" i="4"/>
  <c r="I31" i="4"/>
  <c r="P31" i="4" s="1"/>
  <c r="Q31" i="4" s="1"/>
  <c r="F31" i="4"/>
  <c r="G31" i="4" s="1"/>
  <c r="I30" i="4"/>
  <c r="F30" i="4"/>
  <c r="G30" i="4" s="1"/>
  <c r="P29" i="4"/>
  <c r="Q29" i="4" s="1"/>
  <c r="J29" i="4"/>
  <c r="I29" i="4"/>
  <c r="F29" i="4"/>
  <c r="G29" i="4" s="1"/>
  <c r="K29" i="4" s="1"/>
  <c r="I28" i="4"/>
  <c r="P28" i="4" s="1"/>
  <c r="Q28" i="4" s="1"/>
  <c r="F28" i="4"/>
  <c r="M27" i="4"/>
  <c r="N27" i="4" s="1"/>
  <c r="I27" i="4"/>
  <c r="J27" i="4" s="1"/>
  <c r="F27" i="4"/>
  <c r="G27" i="4" s="1"/>
  <c r="K27" i="4" s="1"/>
  <c r="N26" i="4"/>
  <c r="I26" i="4"/>
  <c r="J26" i="4" s="1"/>
  <c r="F26" i="4"/>
  <c r="M26" i="4" s="1"/>
  <c r="T24" i="4"/>
  <c r="S24" i="4"/>
  <c r="M22" i="4"/>
  <c r="N22" i="4" s="1"/>
  <c r="I22" i="4"/>
  <c r="F22" i="4"/>
  <c r="G22" i="4" s="1"/>
  <c r="M21" i="4"/>
  <c r="N21" i="4" s="1"/>
  <c r="I21" i="4"/>
  <c r="P21" i="4" s="1"/>
  <c r="Q21" i="4" s="1"/>
  <c r="F21" i="4"/>
  <c r="G21" i="4" s="1"/>
  <c r="I20" i="4"/>
  <c r="F20" i="4"/>
  <c r="P19" i="4"/>
  <c r="Q19" i="4" s="1"/>
  <c r="M19" i="4"/>
  <c r="N19" i="4" s="1"/>
  <c r="I19" i="4"/>
  <c r="J19" i="4" s="1"/>
  <c r="F19" i="4"/>
  <c r="G19" i="4" s="1"/>
  <c r="K19" i="4" s="1"/>
  <c r="P18" i="4"/>
  <c r="Q18" i="4" s="1"/>
  <c r="I18" i="4"/>
  <c r="J18" i="4" s="1"/>
  <c r="F18" i="4"/>
  <c r="I17" i="4"/>
  <c r="J17" i="4" s="1"/>
  <c r="F17" i="4"/>
  <c r="G17" i="4" s="1"/>
  <c r="M16" i="4"/>
  <c r="N16" i="4" s="1"/>
  <c r="I16" i="4"/>
  <c r="F16" i="4"/>
  <c r="G16" i="4" s="1"/>
  <c r="M15" i="4"/>
  <c r="N15" i="4" s="1"/>
  <c r="I15" i="4"/>
  <c r="P15" i="4" s="1"/>
  <c r="Q15" i="4" s="1"/>
  <c r="R15" i="4" s="1"/>
  <c r="F15" i="4"/>
  <c r="G15" i="4" s="1"/>
  <c r="I14" i="4"/>
  <c r="F14" i="4"/>
  <c r="P13" i="4"/>
  <c r="M13" i="4"/>
  <c r="I13" i="4"/>
  <c r="J13" i="4" s="1"/>
  <c r="F13" i="4"/>
  <c r="G13" i="4" s="1"/>
  <c r="T12" i="4"/>
  <c r="S12" i="4"/>
  <c r="F12" i="4"/>
  <c r="I11" i="4"/>
  <c r="J11" i="4" s="1"/>
  <c r="J10" i="4" s="1"/>
  <c r="G11" i="4"/>
  <c r="F11" i="4"/>
  <c r="M11" i="4" s="1"/>
  <c r="T10" i="4"/>
  <c r="S10" i="4"/>
  <c r="I77" i="3"/>
  <c r="H77" i="3"/>
  <c r="N77" i="3" s="1"/>
  <c r="R76" i="3"/>
  <c r="Q76" i="3"/>
  <c r="H76" i="3" s="1"/>
  <c r="I75" i="3"/>
  <c r="O75" i="3" s="1"/>
  <c r="H75" i="3"/>
  <c r="I74" i="3"/>
  <c r="O74" i="3" s="1"/>
  <c r="H74" i="3"/>
  <c r="R73" i="3"/>
  <c r="Q73" i="3"/>
  <c r="I72" i="3"/>
  <c r="O72" i="3" s="1"/>
  <c r="O71" i="3" s="1"/>
  <c r="H72" i="3"/>
  <c r="N72" i="3" s="1"/>
  <c r="R71" i="3"/>
  <c r="Q71" i="3"/>
  <c r="P70" i="3"/>
  <c r="P69" i="3" s="1"/>
  <c r="I70" i="3"/>
  <c r="H70" i="3"/>
  <c r="R69" i="3"/>
  <c r="Q69" i="3"/>
  <c r="O69" i="3"/>
  <c r="N69" i="3"/>
  <c r="I69" i="3"/>
  <c r="I68" i="3"/>
  <c r="O68" i="3" s="1"/>
  <c r="H68" i="3"/>
  <c r="N68" i="3" s="1"/>
  <c r="I67" i="3"/>
  <c r="O67" i="3" s="1"/>
  <c r="H67" i="3"/>
  <c r="N67" i="3" s="1"/>
  <c r="P67" i="3" s="1"/>
  <c r="I66" i="3"/>
  <c r="O66" i="3" s="1"/>
  <c r="H66" i="3"/>
  <c r="R65" i="3"/>
  <c r="Q65" i="3"/>
  <c r="I64" i="3"/>
  <c r="O64" i="3" s="1"/>
  <c r="H64" i="3"/>
  <c r="N64" i="3" s="1"/>
  <c r="I63" i="3"/>
  <c r="O63" i="3" s="1"/>
  <c r="H63" i="3"/>
  <c r="I62" i="3"/>
  <c r="O62" i="3" s="1"/>
  <c r="H62" i="3"/>
  <c r="I61" i="3"/>
  <c r="H61" i="3"/>
  <c r="N61" i="3" s="1"/>
  <c r="J60" i="3"/>
  <c r="I60" i="3"/>
  <c r="O60" i="3" s="1"/>
  <c r="H60" i="3"/>
  <c r="N60" i="3" s="1"/>
  <c r="I59" i="3"/>
  <c r="O59" i="3" s="1"/>
  <c r="H59" i="3"/>
  <c r="N59" i="3" s="1"/>
  <c r="O58" i="3"/>
  <c r="J58" i="3"/>
  <c r="I58" i="3"/>
  <c r="H58" i="3"/>
  <c r="N58" i="3" s="1"/>
  <c r="I57" i="3"/>
  <c r="O57" i="3" s="1"/>
  <c r="H57" i="3"/>
  <c r="I56" i="3"/>
  <c r="O56" i="3" s="1"/>
  <c r="H56" i="3"/>
  <c r="I55" i="3"/>
  <c r="H55" i="3"/>
  <c r="N55" i="3" s="1"/>
  <c r="I54" i="3"/>
  <c r="O54" i="3" s="1"/>
  <c r="H54" i="3"/>
  <c r="N54" i="3" s="1"/>
  <c r="I53" i="3"/>
  <c r="O53" i="3" s="1"/>
  <c r="H53" i="3"/>
  <c r="I52" i="3"/>
  <c r="O52" i="3" s="1"/>
  <c r="H52" i="3"/>
  <c r="N52" i="3" s="1"/>
  <c r="I51" i="3"/>
  <c r="O51" i="3" s="1"/>
  <c r="H51" i="3"/>
  <c r="N51" i="3" s="1"/>
  <c r="I50" i="3"/>
  <c r="O50" i="3" s="1"/>
  <c r="H50" i="3"/>
  <c r="I49" i="3"/>
  <c r="H49" i="3"/>
  <c r="N49" i="3" s="1"/>
  <c r="I48" i="3"/>
  <c r="O48" i="3" s="1"/>
  <c r="H48" i="3"/>
  <c r="N48" i="3" s="1"/>
  <c r="I47" i="3"/>
  <c r="O47" i="3" s="1"/>
  <c r="H47" i="3"/>
  <c r="N47" i="3" s="1"/>
  <c r="I46" i="3"/>
  <c r="O46" i="3" s="1"/>
  <c r="H46" i="3"/>
  <c r="N46" i="3" s="1"/>
  <c r="I45" i="3"/>
  <c r="O45" i="3" s="1"/>
  <c r="H45" i="3"/>
  <c r="J45" i="3" s="1"/>
  <c r="I44" i="3"/>
  <c r="O44" i="3" s="1"/>
  <c r="H44" i="3"/>
  <c r="I43" i="3"/>
  <c r="H43" i="3"/>
  <c r="N43" i="3" s="1"/>
  <c r="I42" i="3"/>
  <c r="O42" i="3" s="1"/>
  <c r="H42" i="3"/>
  <c r="N42" i="3" s="1"/>
  <c r="N41" i="3"/>
  <c r="I41" i="3"/>
  <c r="O41" i="3" s="1"/>
  <c r="H41" i="3"/>
  <c r="I40" i="3"/>
  <c r="O40" i="3" s="1"/>
  <c r="H40" i="3"/>
  <c r="N40" i="3" s="1"/>
  <c r="I39" i="3"/>
  <c r="O39" i="3" s="1"/>
  <c r="H39" i="3"/>
  <c r="I38" i="3"/>
  <c r="O38" i="3" s="1"/>
  <c r="H38" i="3"/>
  <c r="I37" i="3"/>
  <c r="H37" i="3"/>
  <c r="N37" i="3" s="1"/>
  <c r="I36" i="3"/>
  <c r="O36" i="3" s="1"/>
  <c r="H36" i="3"/>
  <c r="N36" i="3" s="1"/>
  <c r="I35" i="3"/>
  <c r="O35" i="3" s="1"/>
  <c r="H35" i="3"/>
  <c r="I34" i="3"/>
  <c r="O34" i="3" s="1"/>
  <c r="H34" i="3"/>
  <c r="N34" i="3" s="1"/>
  <c r="I33" i="3"/>
  <c r="O33" i="3" s="1"/>
  <c r="H33" i="3"/>
  <c r="N33" i="3" s="1"/>
  <c r="I32" i="3"/>
  <c r="O32" i="3" s="1"/>
  <c r="H32" i="3"/>
  <c r="I31" i="3"/>
  <c r="H31" i="3"/>
  <c r="N31" i="3" s="1"/>
  <c r="I30" i="3"/>
  <c r="O30" i="3" s="1"/>
  <c r="H30" i="3"/>
  <c r="I29" i="3"/>
  <c r="O29" i="3" s="1"/>
  <c r="H29" i="3"/>
  <c r="I28" i="3"/>
  <c r="O28" i="3" s="1"/>
  <c r="H28" i="3"/>
  <c r="N28" i="3" s="1"/>
  <c r="I27" i="3"/>
  <c r="O27" i="3" s="1"/>
  <c r="H27" i="3"/>
  <c r="I26" i="3"/>
  <c r="O26" i="3" s="1"/>
  <c r="H26" i="3"/>
  <c r="I25" i="3"/>
  <c r="H25" i="3"/>
  <c r="N25" i="3" s="1"/>
  <c r="I24" i="3"/>
  <c r="O24" i="3" s="1"/>
  <c r="H24" i="3"/>
  <c r="N24" i="3" s="1"/>
  <c r="I23" i="3"/>
  <c r="H23" i="3"/>
  <c r="N23" i="3" s="1"/>
  <c r="I22" i="3"/>
  <c r="H22" i="3"/>
  <c r="N22" i="3" s="1"/>
  <c r="I21" i="3"/>
  <c r="O21" i="3" s="1"/>
  <c r="H21" i="3"/>
  <c r="N21" i="3" s="1"/>
  <c r="R20" i="3"/>
  <c r="Q20" i="3"/>
  <c r="R19" i="3"/>
  <c r="R18" i="3" s="1"/>
  <c r="Q19" i="3"/>
  <c r="I17" i="3"/>
  <c r="O17" i="3" s="1"/>
  <c r="H17" i="3"/>
  <c r="I16" i="3"/>
  <c r="O16" i="3" s="1"/>
  <c r="H16" i="3"/>
  <c r="N16" i="3" s="1"/>
  <c r="I15" i="3"/>
  <c r="O15" i="3" s="1"/>
  <c r="H15" i="3"/>
  <c r="N15" i="3" s="1"/>
  <c r="I14" i="3"/>
  <c r="O14" i="3" s="1"/>
  <c r="H14" i="3"/>
  <c r="I13" i="3"/>
  <c r="O13" i="3" s="1"/>
  <c r="H13" i="3"/>
  <c r="N13" i="3" s="1"/>
  <c r="I12" i="3"/>
  <c r="O12" i="3" s="1"/>
  <c r="H12" i="3"/>
  <c r="N12" i="3" s="1"/>
  <c r="I11" i="3"/>
  <c r="O11" i="3" s="1"/>
  <c r="H11" i="3"/>
  <c r="R10" i="3"/>
  <c r="Q10" i="3"/>
  <c r="F206" i="2"/>
  <c r="K205" i="2"/>
  <c r="F204" i="2"/>
  <c r="G204" i="2" s="1"/>
  <c r="F203" i="2"/>
  <c r="I203" i="2" s="1"/>
  <c r="J203" i="2" s="1"/>
  <c r="F202" i="2"/>
  <c r="G202" i="2" s="1"/>
  <c r="K201" i="2"/>
  <c r="F200" i="2"/>
  <c r="G200" i="2" s="1"/>
  <c r="K199" i="2"/>
  <c r="F199" i="2"/>
  <c r="F198" i="2"/>
  <c r="F197" i="2"/>
  <c r="F196" i="2"/>
  <c r="G196" i="2" s="1"/>
  <c r="F195" i="2"/>
  <c r="I195" i="2" s="1"/>
  <c r="J195" i="2" s="1"/>
  <c r="F194" i="2"/>
  <c r="F193" i="2"/>
  <c r="G193" i="2" s="1"/>
  <c r="K192" i="2"/>
  <c r="F191" i="2"/>
  <c r="I191" i="2" s="1"/>
  <c r="J191" i="2" s="1"/>
  <c r="F190" i="2"/>
  <c r="I189" i="2"/>
  <c r="I186" i="2" s="1"/>
  <c r="I211" i="2" s="1"/>
  <c r="H189" i="2"/>
  <c r="F189" i="2"/>
  <c r="E189" i="2"/>
  <c r="F188" i="2"/>
  <c r="F187" i="2"/>
  <c r="G187" i="2" s="1"/>
  <c r="K186" i="2"/>
  <c r="F186" i="2"/>
  <c r="F211" i="2" s="1"/>
  <c r="K185" i="2"/>
  <c r="F183" i="2"/>
  <c r="I183" i="2" s="1"/>
  <c r="J183" i="2" s="1"/>
  <c r="F182" i="2"/>
  <c r="F181" i="2"/>
  <c r="G181" i="2" s="1"/>
  <c r="K180" i="2"/>
  <c r="F179" i="2"/>
  <c r="G179" i="2" s="1"/>
  <c r="G178" i="2" s="1"/>
  <c r="K178" i="2"/>
  <c r="F177" i="2"/>
  <c r="G177" i="2" s="1"/>
  <c r="I176" i="2"/>
  <c r="J176" i="2" s="1"/>
  <c r="F176" i="2"/>
  <c r="G176" i="2" s="1"/>
  <c r="F175" i="2"/>
  <c r="I175" i="2" s="1"/>
  <c r="J175" i="2" s="1"/>
  <c r="F174" i="2"/>
  <c r="F173" i="2"/>
  <c r="G173" i="2" s="1"/>
  <c r="F172" i="2"/>
  <c r="G172" i="2" s="1"/>
  <c r="F171" i="2"/>
  <c r="G171" i="2" s="1"/>
  <c r="I170" i="2"/>
  <c r="J170" i="2" s="1"/>
  <c r="F170" i="2"/>
  <c r="G170" i="2" s="1"/>
  <c r="F169" i="2"/>
  <c r="I169" i="2" s="1"/>
  <c r="J169" i="2" s="1"/>
  <c r="F168" i="2"/>
  <c r="F167" i="2"/>
  <c r="G167" i="2" s="1"/>
  <c r="F166" i="2"/>
  <c r="I166" i="2" s="1"/>
  <c r="J166" i="2" s="1"/>
  <c r="K165" i="2"/>
  <c r="F164" i="2"/>
  <c r="G164" i="2" s="1"/>
  <c r="F163" i="2"/>
  <c r="I163" i="2" s="1"/>
  <c r="J163" i="2" s="1"/>
  <c r="F162" i="2"/>
  <c r="I162" i="2" s="1"/>
  <c r="J162" i="2" s="1"/>
  <c r="F161" i="2"/>
  <c r="F160" i="2"/>
  <c r="G160" i="2" s="1"/>
  <c r="F159" i="2"/>
  <c r="G159" i="2" s="1"/>
  <c r="F158" i="2"/>
  <c r="G158" i="2" s="1"/>
  <c r="F157" i="2"/>
  <c r="G157" i="2" s="1"/>
  <c r="F156" i="2"/>
  <c r="I156" i="2" s="1"/>
  <c r="J156" i="2" s="1"/>
  <c r="F155" i="2"/>
  <c r="F154" i="2"/>
  <c r="G154" i="2" s="1"/>
  <c r="I153" i="2"/>
  <c r="J153" i="2" s="1"/>
  <c r="F153" i="2"/>
  <c r="G153" i="2" s="1"/>
  <c r="L153" i="2" s="1"/>
  <c r="F152" i="2"/>
  <c r="G152" i="2" s="1"/>
  <c r="F151" i="2"/>
  <c r="F150" i="2"/>
  <c r="I150" i="2" s="1"/>
  <c r="K149" i="2"/>
  <c r="F148" i="2"/>
  <c r="F147" i="2"/>
  <c r="G147" i="2" s="1"/>
  <c r="G146" i="2"/>
  <c r="F146" i="2"/>
  <c r="I146" i="2" s="1"/>
  <c r="J146" i="2" s="1"/>
  <c r="K145" i="2"/>
  <c r="I144" i="2"/>
  <c r="J144" i="2" s="1"/>
  <c r="L144" i="2" s="1"/>
  <c r="F144" i="2"/>
  <c r="G144" i="2" s="1"/>
  <c r="F143" i="2"/>
  <c r="I143" i="2" s="1"/>
  <c r="J143" i="2" s="1"/>
  <c r="F142" i="2"/>
  <c r="F141" i="2"/>
  <c r="F140" i="2"/>
  <c r="G140" i="2" s="1"/>
  <c r="G139" i="2"/>
  <c r="F139" i="2"/>
  <c r="I139" i="2" s="1"/>
  <c r="J139" i="2" s="1"/>
  <c r="F138" i="2"/>
  <c r="G138" i="2" s="1"/>
  <c r="F137" i="2"/>
  <c r="I137" i="2" s="1"/>
  <c r="J137" i="2" s="1"/>
  <c r="F136" i="2"/>
  <c r="I136" i="2" s="1"/>
  <c r="K135" i="2"/>
  <c r="F134" i="2"/>
  <c r="F133" i="2"/>
  <c r="G133" i="2" s="1"/>
  <c r="F132" i="2"/>
  <c r="G132" i="2" s="1"/>
  <c r="K131" i="2"/>
  <c r="F130" i="2"/>
  <c r="G130" i="2" s="1"/>
  <c r="F129" i="2"/>
  <c r="I129" i="2" s="1"/>
  <c r="J129" i="2" s="1"/>
  <c r="F128" i="2"/>
  <c r="I128" i="2" s="1"/>
  <c r="J128" i="2" s="1"/>
  <c r="F127" i="2"/>
  <c r="F126" i="2"/>
  <c r="G126" i="2" s="1"/>
  <c r="F125" i="2"/>
  <c r="I125" i="2" s="1"/>
  <c r="J125" i="2" s="1"/>
  <c r="F124" i="2"/>
  <c r="G124" i="2" s="1"/>
  <c r="F123" i="2"/>
  <c r="I123" i="2" s="1"/>
  <c r="J123" i="2" s="1"/>
  <c r="G122" i="2"/>
  <c r="F122" i="2"/>
  <c r="I122" i="2" s="1"/>
  <c r="J122" i="2" s="1"/>
  <c r="F121" i="2"/>
  <c r="F120" i="2"/>
  <c r="G120" i="2" s="1"/>
  <c r="F119" i="2"/>
  <c r="I119" i="2" s="1"/>
  <c r="J119" i="2" s="1"/>
  <c r="F118" i="2"/>
  <c r="I118" i="2" s="1"/>
  <c r="J118" i="2" s="1"/>
  <c r="F117" i="2"/>
  <c r="I117" i="2" s="1"/>
  <c r="J117" i="2" s="1"/>
  <c r="K116" i="2"/>
  <c r="F115" i="2"/>
  <c r="I115" i="2" s="1"/>
  <c r="J115" i="2" s="1"/>
  <c r="F114" i="2"/>
  <c r="F113" i="2"/>
  <c r="G113" i="2" s="1"/>
  <c r="G112" i="2"/>
  <c r="F112" i="2"/>
  <c r="I112" i="2" s="1"/>
  <c r="J112" i="2" s="1"/>
  <c r="L112" i="2" s="1"/>
  <c r="I111" i="2"/>
  <c r="J111" i="2" s="1"/>
  <c r="F111" i="2"/>
  <c r="G111" i="2" s="1"/>
  <c r="K110" i="2"/>
  <c r="F109" i="2"/>
  <c r="I109" i="2" s="1"/>
  <c r="J109" i="2" s="1"/>
  <c r="F108" i="2"/>
  <c r="F107" i="2"/>
  <c r="F106" i="2"/>
  <c r="G106" i="2" s="1"/>
  <c r="K105" i="2"/>
  <c r="K39" i="2" s="1"/>
  <c r="G104" i="2"/>
  <c r="F104" i="2"/>
  <c r="I104" i="2" s="1"/>
  <c r="J104" i="2" s="1"/>
  <c r="L104" i="2" s="1"/>
  <c r="F103" i="2"/>
  <c r="G103" i="2" s="1"/>
  <c r="G102" i="2" s="1"/>
  <c r="K102" i="2"/>
  <c r="F101" i="2"/>
  <c r="G101" i="2" s="1"/>
  <c r="F100" i="2"/>
  <c r="I100" i="2" s="1"/>
  <c r="J100" i="2" s="1"/>
  <c r="F99" i="2"/>
  <c r="F98" i="2" s="1"/>
  <c r="K98" i="2"/>
  <c r="F97" i="2"/>
  <c r="G97" i="2" s="1"/>
  <c r="J96" i="2"/>
  <c r="F96" i="2"/>
  <c r="I96" i="2" s="1"/>
  <c r="F95" i="2"/>
  <c r="G95" i="2" s="1"/>
  <c r="K94" i="2"/>
  <c r="I93" i="2"/>
  <c r="J93" i="2" s="1"/>
  <c r="G93" i="2"/>
  <c r="F93" i="2"/>
  <c r="F92" i="2"/>
  <c r="I92" i="2" s="1"/>
  <c r="J92" i="2" s="1"/>
  <c r="F91" i="2"/>
  <c r="F90" i="2"/>
  <c r="G90" i="2" s="1"/>
  <c r="F89" i="2"/>
  <c r="I89" i="2" s="1"/>
  <c r="J89" i="2" s="1"/>
  <c r="F88" i="2"/>
  <c r="G88" i="2" s="1"/>
  <c r="F87" i="2"/>
  <c r="G87" i="2" s="1"/>
  <c r="F86" i="2"/>
  <c r="I86" i="2" s="1"/>
  <c r="J86" i="2" s="1"/>
  <c r="F85" i="2"/>
  <c r="F84" i="2"/>
  <c r="G84" i="2" s="1"/>
  <c r="G83" i="2"/>
  <c r="F83" i="2"/>
  <c r="I83" i="2" s="1"/>
  <c r="J83" i="2" s="1"/>
  <c r="F82" i="2"/>
  <c r="G82" i="2" s="1"/>
  <c r="I81" i="2"/>
  <c r="J81" i="2" s="1"/>
  <c r="F81" i="2"/>
  <c r="G81" i="2" s="1"/>
  <c r="F80" i="2"/>
  <c r="I80" i="2" s="1"/>
  <c r="J80" i="2" s="1"/>
  <c r="F79" i="2"/>
  <c r="F78" i="2"/>
  <c r="G78" i="2" s="1"/>
  <c r="F77" i="2"/>
  <c r="I77" i="2" s="1"/>
  <c r="J77" i="2" s="1"/>
  <c r="F76" i="2"/>
  <c r="G76" i="2" s="1"/>
  <c r="I75" i="2"/>
  <c r="J75" i="2" s="1"/>
  <c r="G75" i="2"/>
  <c r="F75" i="2"/>
  <c r="F74" i="2"/>
  <c r="I74" i="2" s="1"/>
  <c r="J74" i="2" s="1"/>
  <c r="F73" i="2"/>
  <c r="F72" i="2"/>
  <c r="G72" i="2" s="1"/>
  <c r="F71" i="2"/>
  <c r="G71" i="2" s="1"/>
  <c r="F70" i="2"/>
  <c r="G70" i="2" s="1"/>
  <c r="I69" i="2"/>
  <c r="J69" i="2" s="1"/>
  <c r="F69" i="2"/>
  <c r="G69" i="2" s="1"/>
  <c r="F68" i="2"/>
  <c r="I68" i="2" s="1"/>
  <c r="J68" i="2" s="1"/>
  <c r="F67" i="2"/>
  <c r="F66" i="2"/>
  <c r="G66" i="2" s="1"/>
  <c r="F65" i="2"/>
  <c r="I65" i="2" s="1"/>
  <c r="J65" i="2" s="1"/>
  <c r="F64" i="2"/>
  <c r="G64" i="2" s="1"/>
  <c r="F63" i="2"/>
  <c r="G63" i="2" s="1"/>
  <c r="F62" i="2"/>
  <c r="I62" i="2" s="1"/>
  <c r="J62" i="2" s="1"/>
  <c r="F61" i="2"/>
  <c r="F60" i="2"/>
  <c r="G60" i="2" s="1"/>
  <c r="G59" i="2"/>
  <c r="F59" i="2"/>
  <c r="I59" i="2" s="1"/>
  <c r="J59" i="2" s="1"/>
  <c r="F58" i="2"/>
  <c r="G58" i="2" s="1"/>
  <c r="F57" i="2"/>
  <c r="I57" i="2" s="1"/>
  <c r="J57" i="2" s="1"/>
  <c r="F56" i="2"/>
  <c r="I56" i="2" s="1"/>
  <c r="J56" i="2" s="1"/>
  <c r="F55" i="2"/>
  <c r="F54" i="2"/>
  <c r="G54" i="2" s="1"/>
  <c r="F53" i="2"/>
  <c r="I53" i="2" s="1"/>
  <c r="J53" i="2" s="1"/>
  <c r="F52" i="2"/>
  <c r="G52" i="2" s="1"/>
  <c r="G51" i="2"/>
  <c r="F51" i="2"/>
  <c r="I51" i="2" s="1"/>
  <c r="J51" i="2" s="1"/>
  <c r="F50" i="2"/>
  <c r="I50" i="2" s="1"/>
  <c r="J50" i="2" s="1"/>
  <c r="F49" i="2"/>
  <c r="F48" i="2"/>
  <c r="G48" i="2" s="1"/>
  <c r="F47" i="2"/>
  <c r="I47" i="2" s="1"/>
  <c r="F46" i="2"/>
  <c r="G46" i="2" s="1"/>
  <c r="F45" i="2"/>
  <c r="I45" i="2" s="1"/>
  <c r="J45" i="2" s="1"/>
  <c r="F44" i="2"/>
  <c r="I44" i="2" s="1"/>
  <c r="J44" i="2" s="1"/>
  <c r="F43" i="2"/>
  <c r="F42" i="2"/>
  <c r="G42" i="2" s="1"/>
  <c r="F41" i="2"/>
  <c r="I41" i="2" s="1"/>
  <c r="J41" i="2" s="1"/>
  <c r="F40" i="2"/>
  <c r="G40" i="2" s="1"/>
  <c r="G36" i="2"/>
  <c r="F36" i="2"/>
  <c r="I36" i="2" s="1"/>
  <c r="J36" i="2" s="1"/>
  <c r="F35" i="2"/>
  <c r="I35" i="2" s="1"/>
  <c r="J35" i="2" s="1"/>
  <c r="F34" i="2"/>
  <c r="I33" i="2"/>
  <c r="J33" i="2" s="1"/>
  <c r="F33" i="2"/>
  <c r="G33" i="2" s="1"/>
  <c r="G32" i="2"/>
  <c r="F32" i="2"/>
  <c r="I32" i="2" s="1"/>
  <c r="J32" i="2" s="1"/>
  <c r="F31" i="2"/>
  <c r="G31" i="2" s="1"/>
  <c r="F30" i="2"/>
  <c r="I30" i="2" s="1"/>
  <c r="J30" i="2" s="1"/>
  <c r="F29" i="2"/>
  <c r="I29" i="2" s="1"/>
  <c r="J29" i="2" s="1"/>
  <c r="F28" i="2"/>
  <c r="I27" i="2"/>
  <c r="J27" i="2" s="1"/>
  <c r="F27" i="2"/>
  <c r="G27" i="2" s="1"/>
  <c r="F26" i="2"/>
  <c r="I26" i="2" s="1"/>
  <c r="J26" i="2" s="1"/>
  <c r="F25" i="2"/>
  <c r="G25" i="2" s="1"/>
  <c r="F24" i="2"/>
  <c r="I24" i="2" s="1"/>
  <c r="J24" i="2" s="1"/>
  <c r="F23" i="2"/>
  <c r="I23" i="2" s="1"/>
  <c r="J23" i="2" s="1"/>
  <c r="F22" i="2"/>
  <c r="F21" i="2"/>
  <c r="G21" i="2" s="1"/>
  <c r="F20" i="2"/>
  <c r="I20" i="2" s="1"/>
  <c r="J20" i="2" s="1"/>
  <c r="F19" i="2"/>
  <c r="G19" i="2" s="1"/>
  <c r="F18" i="2"/>
  <c r="I18" i="2" s="1"/>
  <c r="J18" i="2" s="1"/>
  <c r="F17" i="2"/>
  <c r="I17" i="2" s="1"/>
  <c r="J17" i="2" s="1"/>
  <c r="F16" i="2"/>
  <c r="K15" i="2"/>
  <c r="F14" i="2"/>
  <c r="G14" i="2" s="1"/>
  <c r="G13" i="2" s="1"/>
  <c r="K13" i="2"/>
  <c r="F12" i="2"/>
  <c r="I12" i="2" s="1"/>
  <c r="J12" i="2" s="1"/>
  <c r="F11" i="2"/>
  <c r="G11" i="2" s="1"/>
  <c r="K10" i="2"/>
  <c r="F230" i="1"/>
  <c r="I230" i="1" s="1"/>
  <c r="K229" i="1"/>
  <c r="F228" i="1"/>
  <c r="G228" i="1" s="1"/>
  <c r="F227" i="1"/>
  <c r="I227" i="1" s="1"/>
  <c r="J227" i="1" s="1"/>
  <c r="F226" i="1"/>
  <c r="K225" i="1"/>
  <c r="F224" i="1"/>
  <c r="G224" i="1" s="1"/>
  <c r="G223" i="1" s="1"/>
  <c r="K223" i="1"/>
  <c r="F223" i="1"/>
  <c r="L222" i="1"/>
  <c r="L220" i="1"/>
  <c r="L216" i="1"/>
  <c r="L215" i="1"/>
  <c r="K213" i="1"/>
  <c r="K212" i="1"/>
  <c r="L208" i="1"/>
  <c r="L207" i="1"/>
  <c r="L201" i="1"/>
  <c r="F196" i="1"/>
  <c r="I195" i="1"/>
  <c r="J195" i="1" s="1"/>
  <c r="L195" i="1" s="1"/>
  <c r="F195" i="1"/>
  <c r="G195" i="1" s="1"/>
  <c r="G194" i="1"/>
  <c r="F194" i="1"/>
  <c r="I194" i="1" s="1"/>
  <c r="J194" i="1" s="1"/>
  <c r="F193" i="1"/>
  <c r="G193" i="1" s="1"/>
  <c r="K192" i="1"/>
  <c r="I191" i="1"/>
  <c r="J191" i="1" s="1"/>
  <c r="J190" i="1" s="1"/>
  <c r="F191" i="1"/>
  <c r="G191" i="1" s="1"/>
  <c r="G190" i="1" s="1"/>
  <c r="K190" i="1"/>
  <c r="F190" i="1"/>
  <c r="F189" i="1"/>
  <c r="I189" i="1" s="1"/>
  <c r="J189" i="1" s="1"/>
  <c r="F188" i="1"/>
  <c r="F187" i="1"/>
  <c r="G187" i="1" s="1"/>
  <c r="J186" i="1"/>
  <c r="G186" i="1"/>
  <c r="L186" i="1" s="1"/>
  <c r="F186" i="1"/>
  <c r="I186" i="1" s="1"/>
  <c r="F185" i="1"/>
  <c r="G185" i="1" s="1"/>
  <c r="G184" i="1"/>
  <c r="F184" i="1"/>
  <c r="I184" i="1" s="1"/>
  <c r="J184" i="1" s="1"/>
  <c r="F183" i="1"/>
  <c r="I183" i="1" s="1"/>
  <c r="J183" i="1" s="1"/>
  <c r="F182" i="1"/>
  <c r="F181" i="1"/>
  <c r="G181" i="1" s="1"/>
  <c r="J180" i="1"/>
  <c r="G180" i="1"/>
  <c r="L180" i="1" s="1"/>
  <c r="F180" i="1"/>
  <c r="I180" i="1" s="1"/>
  <c r="F179" i="1"/>
  <c r="G179" i="1" s="1"/>
  <c r="K178" i="1"/>
  <c r="K174" i="1" s="1"/>
  <c r="F177" i="1"/>
  <c r="I177" i="1" s="1"/>
  <c r="J177" i="1" s="1"/>
  <c r="G176" i="1"/>
  <c r="L176" i="1" s="1"/>
  <c r="F176" i="1"/>
  <c r="I176" i="1" s="1"/>
  <c r="J176" i="1" s="1"/>
  <c r="F175" i="1"/>
  <c r="F173" i="1"/>
  <c r="G173" i="1" s="1"/>
  <c r="F172" i="1"/>
  <c r="I172" i="1" s="1"/>
  <c r="J172" i="1" s="1"/>
  <c r="F171" i="1"/>
  <c r="G171" i="1" s="1"/>
  <c r="I170" i="1"/>
  <c r="J170" i="1" s="1"/>
  <c r="G170" i="1"/>
  <c r="F170" i="1"/>
  <c r="F169" i="1"/>
  <c r="I169" i="1" s="1"/>
  <c r="J169" i="1" s="1"/>
  <c r="F168" i="1"/>
  <c r="I167" i="1"/>
  <c r="J167" i="1" s="1"/>
  <c r="F167" i="1"/>
  <c r="G167" i="1" s="1"/>
  <c r="K166" i="1"/>
  <c r="F165" i="1"/>
  <c r="I165" i="1" s="1"/>
  <c r="J165" i="1" s="1"/>
  <c r="I164" i="1"/>
  <c r="J164" i="1" s="1"/>
  <c r="F164" i="1"/>
  <c r="G164" i="1" s="1"/>
  <c r="K163" i="1"/>
  <c r="G162" i="1"/>
  <c r="F162" i="1"/>
  <c r="I162" i="1" s="1"/>
  <c r="J162" i="1" s="1"/>
  <c r="F161" i="1"/>
  <c r="I161" i="1" s="1"/>
  <c r="J161" i="1" s="1"/>
  <c r="F160" i="1"/>
  <c r="I159" i="1"/>
  <c r="J159" i="1" s="1"/>
  <c r="F159" i="1"/>
  <c r="G159" i="1" s="1"/>
  <c r="J158" i="1"/>
  <c r="G158" i="1"/>
  <c r="L158" i="1" s="1"/>
  <c r="F158" i="1"/>
  <c r="I158" i="1" s="1"/>
  <c r="F157" i="1"/>
  <c r="G157" i="1" s="1"/>
  <c r="G156" i="1"/>
  <c r="F156" i="1"/>
  <c r="I156" i="1" s="1"/>
  <c r="J156" i="1" s="1"/>
  <c r="F155" i="1"/>
  <c r="I155" i="1" s="1"/>
  <c r="K154" i="1"/>
  <c r="F153" i="1"/>
  <c r="I152" i="1"/>
  <c r="J152" i="1" s="1"/>
  <c r="F152" i="1"/>
  <c r="G152" i="1" s="1"/>
  <c r="L152" i="1" s="1"/>
  <c r="G151" i="1"/>
  <c r="F151" i="1"/>
  <c r="I151" i="1" s="1"/>
  <c r="K150" i="1"/>
  <c r="F149" i="1"/>
  <c r="G149" i="1" s="1"/>
  <c r="F148" i="1"/>
  <c r="I148" i="1" s="1"/>
  <c r="J148" i="1" s="1"/>
  <c r="F147" i="1"/>
  <c r="I147" i="1" s="1"/>
  <c r="J147" i="1" s="1"/>
  <c r="F146" i="1"/>
  <c r="F145" i="1"/>
  <c r="G145" i="1" s="1"/>
  <c r="J144" i="1"/>
  <c r="F144" i="1"/>
  <c r="I144" i="1" s="1"/>
  <c r="F143" i="1"/>
  <c r="G143" i="1" s="1"/>
  <c r="F142" i="1"/>
  <c r="I142" i="1" s="1"/>
  <c r="J142" i="1" s="1"/>
  <c r="F141" i="1"/>
  <c r="I141" i="1" s="1"/>
  <c r="J141" i="1" s="1"/>
  <c r="F140" i="1"/>
  <c r="F139" i="1"/>
  <c r="G139" i="1" s="1"/>
  <c r="J138" i="1"/>
  <c r="F138" i="1"/>
  <c r="I138" i="1" s="1"/>
  <c r="F137" i="1"/>
  <c r="G137" i="1" s="1"/>
  <c r="F136" i="1"/>
  <c r="I136" i="1" s="1"/>
  <c r="J136" i="1" s="1"/>
  <c r="F135" i="1"/>
  <c r="I135" i="1" s="1"/>
  <c r="J135" i="1" s="1"/>
  <c r="F134" i="1"/>
  <c r="K133" i="1"/>
  <c r="I132" i="1"/>
  <c r="J132" i="1" s="1"/>
  <c r="F132" i="1"/>
  <c r="G132" i="1" s="1"/>
  <c r="L132" i="1" s="1"/>
  <c r="F131" i="1"/>
  <c r="I131" i="1" s="1"/>
  <c r="J131" i="1" s="1"/>
  <c r="F130" i="1"/>
  <c r="G130" i="1" s="1"/>
  <c r="I129" i="1"/>
  <c r="J129" i="1" s="1"/>
  <c r="F129" i="1"/>
  <c r="G129" i="1" s="1"/>
  <c r="L129" i="1" s="1"/>
  <c r="F128" i="1"/>
  <c r="I128" i="1" s="1"/>
  <c r="J128" i="1" s="1"/>
  <c r="F127" i="1"/>
  <c r="I126" i="1"/>
  <c r="J126" i="1" s="1"/>
  <c r="F126" i="1"/>
  <c r="G126" i="1" s="1"/>
  <c r="L126" i="1" s="1"/>
  <c r="K125" i="1"/>
  <c r="F124" i="1"/>
  <c r="I124" i="1" s="1"/>
  <c r="J124" i="1" s="1"/>
  <c r="F123" i="1"/>
  <c r="G123" i="1" s="1"/>
  <c r="F122" i="1"/>
  <c r="G122" i="1" s="1"/>
  <c r="G121" i="1"/>
  <c r="F121" i="1"/>
  <c r="I121" i="1" s="1"/>
  <c r="K120" i="1"/>
  <c r="F119" i="1"/>
  <c r="F118" i="1"/>
  <c r="I118" i="1" s="1"/>
  <c r="J118" i="1" s="1"/>
  <c r="K117" i="1"/>
  <c r="F116" i="1"/>
  <c r="I116" i="1" s="1"/>
  <c r="J116" i="1" s="1"/>
  <c r="F115" i="1"/>
  <c r="I115" i="1" s="1"/>
  <c r="F114" i="1"/>
  <c r="G114" i="1" s="1"/>
  <c r="K113" i="1"/>
  <c r="F112" i="1"/>
  <c r="I112" i="1" s="1"/>
  <c r="J112" i="1" s="1"/>
  <c r="F111" i="1"/>
  <c r="F110" i="1"/>
  <c r="G110" i="1" s="1"/>
  <c r="K109" i="1"/>
  <c r="G108" i="1"/>
  <c r="F108" i="1"/>
  <c r="I108" i="1" s="1"/>
  <c r="J108" i="1" s="1"/>
  <c r="F107" i="1"/>
  <c r="G107" i="1" s="1"/>
  <c r="G106" i="1"/>
  <c r="F106" i="1"/>
  <c r="I106" i="1" s="1"/>
  <c r="J106" i="1" s="1"/>
  <c r="F105" i="1"/>
  <c r="I105" i="1" s="1"/>
  <c r="J105" i="1" s="1"/>
  <c r="F104" i="1"/>
  <c r="F103" i="1"/>
  <c r="G103" i="1" s="1"/>
  <c r="F102" i="1"/>
  <c r="I102" i="1" s="1"/>
  <c r="J102" i="1" s="1"/>
  <c r="I101" i="1"/>
  <c r="J101" i="1" s="1"/>
  <c r="F101" i="1"/>
  <c r="G101" i="1" s="1"/>
  <c r="I100" i="1"/>
  <c r="J100" i="1" s="1"/>
  <c r="F100" i="1"/>
  <c r="G100" i="1" s="1"/>
  <c r="L100" i="1" s="1"/>
  <c r="F99" i="1"/>
  <c r="I99" i="1" s="1"/>
  <c r="J99" i="1" s="1"/>
  <c r="F98" i="1"/>
  <c r="I97" i="1"/>
  <c r="J97" i="1" s="1"/>
  <c r="F97" i="1"/>
  <c r="G97" i="1" s="1"/>
  <c r="L97" i="1" s="1"/>
  <c r="F96" i="1"/>
  <c r="I96" i="1" s="1"/>
  <c r="J96" i="1" s="1"/>
  <c r="F95" i="1"/>
  <c r="G95" i="1" s="1"/>
  <c r="F94" i="1"/>
  <c r="I94" i="1" s="1"/>
  <c r="J94" i="1" s="1"/>
  <c r="F93" i="1"/>
  <c r="I93" i="1" s="1"/>
  <c r="J93" i="1" s="1"/>
  <c r="F92" i="1"/>
  <c r="F91" i="1"/>
  <c r="G91" i="1" s="1"/>
  <c r="F90" i="1"/>
  <c r="I90" i="1" s="1"/>
  <c r="J90" i="1" s="1"/>
  <c r="F89" i="1"/>
  <c r="G89" i="1" s="1"/>
  <c r="F88" i="1"/>
  <c r="I88" i="1" s="1"/>
  <c r="J88" i="1" s="1"/>
  <c r="F87" i="1"/>
  <c r="I87" i="1" s="1"/>
  <c r="J87" i="1" s="1"/>
  <c r="J86" i="1"/>
  <c r="F86" i="1"/>
  <c r="I86" i="1" s="1"/>
  <c r="F85" i="1"/>
  <c r="G85" i="1" s="1"/>
  <c r="G84" i="1"/>
  <c r="F84" i="1"/>
  <c r="I84" i="1" s="1"/>
  <c r="J84" i="1" s="1"/>
  <c r="F83" i="1"/>
  <c r="G83" i="1" s="1"/>
  <c r="I82" i="1"/>
  <c r="J82" i="1" s="1"/>
  <c r="G82" i="1"/>
  <c r="F82" i="1"/>
  <c r="F81" i="1"/>
  <c r="I81" i="1" s="1"/>
  <c r="J81" i="1" s="1"/>
  <c r="F80" i="1"/>
  <c r="I80" i="1" s="1"/>
  <c r="J80" i="1" s="1"/>
  <c r="F79" i="1"/>
  <c r="G79" i="1" s="1"/>
  <c r="G78" i="1"/>
  <c r="F78" i="1"/>
  <c r="I78" i="1" s="1"/>
  <c r="J78" i="1" s="1"/>
  <c r="L78" i="1" s="1"/>
  <c r="F77" i="1"/>
  <c r="G77" i="1" s="1"/>
  <c r="I76" i="1"/>
  <c r="J76" i="1" s="1"/>
  <c r="F76" i="1"/>
  <c r="G76" i="1" s="1"/>
  <c r="F75" i="1"/>
  <c r="I75" i="1" s="1"/>
  <c r="J75" i="1" s="1"/>
  <c r="F74" i="1"/>
  <c r="I74" i="1" s="1"/>
  <c r="J74" i="1" s="1"/>
  <c r="I73" i="1"/>
  <c r="J73" i="1" s="1"/>
  <c r="F73" i="1"/>
  <c r="G73" i="1" s="1"/>
  <c r="L73" i="1" s="1"/>
  <c r="F72" i="1"/>
  <c r="I72" i="1" s="1"/>
  <c r="J72" i="1" s="1"/>
  <c r="F71" i="1"/>
  <c r="G71" i="1" s="1"/>
  <c r="G70" i="1"/>
  <c r="F70" i="1"/>
  <c r="I70" i="1" s="1"/>
  <c r="J70" i="1" s="1"/>
  <c r="F69" i="1"/>
  <c r="I69" i="1" s="1"/>
  <c r="J69" i="1" s="1"/>
  <c r="J68" i="1"/>
  <c r="G68" i="1"/>
  <c r="F68" i="1"/>
  <c r="I68" i="1" s="1"/>
  <c r="F67" i="1"/>
  <c r="G67" i="1" s="1"/>
  <c r="F66" i="1"/>
  <c r="I66" i="1" s="1"/>
  <c r="J66" i="1" s="1"/>
  <c r="I65" i="1"/>
  <c r="J65" i="1" s="1"/>
  <c r="L65" i="1" s="1"/>
  <c r="F65" i="1"/>
  <c r="G65" i="1" s="1"/>
  <c r="I64" i="1"/>
  <c r="J64" i="1" s="1"/>
  <c r="F64" i="1"/>
  <c r="G64" i="1" s="1"/>
  <c r="F63" i="1"/>
  <c r="I63" i="1" s="1"/>
  <c r="J63" i="1" s="1"/>
  <c r="J62" i="1"/>
  <c r="F62" i="1"/>
  <c r="I62" i="1" s="1"/>
  <c r="F61" i="1"/>
  <c r="G61" i="1" s="1"/>
  <c r="F60" i="1"/>
  <c r="I60" i="1" s="1"/>
  <c r="J60" i="1" s="1"/>
  <c r="F59" i="1"/>
  <c r="G59" i="1" s="1"/>
  <c r="K58" i="1"/>
  <c r="F57" i="1"/>
  <c r="I57" i="1" s="1"/>
  <c r="J57" i="1" s="1"/>
  <c r="F56" i="1"/>
  <c r="G56" i="1" s="1"/>
  <c r="F55" i="1"/>
  <c r="G55" i="1" s="1"/>
  <c r="F54" i="1"/>
  <c r="F53" i="1"/>
  <c r="I53" i="1" s="1"/>
  <c r="I49" i="1"/>
  <c r="J49" i="1" s="1"/>
  <c r="L49" i="1" s="1"/>
  <c r="F49" i="1"/>
  <c r="G49" i="1" s="1"/>
  <c r="F48" i="1"/>
  <c r="I48" i="1" s="1"/>
  <c r="J48" i="1" s="1"/>
  <c r="G47" i="1"/>
  <c r="F47" i="1"/>
  <c r="I47" i="1" s="1"/>
  <c r="J47" i="1" s="1"/>
  <c r="F46" i="1"/>
  <c r="G46" i="1" s="1"/>
  <c r="F45" i="1"/>
  <c r="G45" i="1" s="1"/>
  <c r="F44" i="1"/>
  <c r="I44" i="1" s="1"/>
  <c r="J44" i="1" s="1"/>
  <c r="I43" i="1"/>
  <c r="J43" i="1" s="1"/>
  <c r="F43" i="1"/>
  <c r="G43" i="1" s="1"/>
  <c r="I42" i="1"/>
  <c r="J42" i="1" s="1"/>
  <c r="G42" i="1"/>
  <c r="F42" i="1"/>
  <c r="I41" i="1"/>
  <c r="J41" i="1" s="1"/>
  <c r="F41" i="1"/>
  <c r="G41" i="1" s="1"/>
  <c r="F40" i="1"/>
  <c r="I40" i="1" s="1"/>
  <c r="J40" i="1" s="1"/>
  <c r="F39" i="1"/>
  <c r="I39" i="1" s="1"/>
  <c r="J39" i="1" s="1"/>
  <c r="F38" i="1"/>
  <c r="I38" i="1" s="1"/>
  <c r="J38" i="1" s="1"/>
  <c r="F37" i="1"/>
  <c r="I37" i="1" s="1"/>
  <c r="J37" i="1" s="1"/>
  <c r="I36" i="1"/>
  <c r="J36" i="1" s="1"/>
  <c r="F36" i="1"/>
  <c r="G36" i="1" s="1"/>
  <c r="F35" i="1"/>
  <c r="I35" i="1" s="1"/>
  <c r="J35" i="1" s="1"/>
  <c r="F34" i="1"/>
  <c r="G34" i="1" s="1"/>
  <c r="F33" i="1"/>
  <c r="G33" i="1" s="1"/>
  <c r="F32" i="1"/>
  <c r="I32" i="1" s="1"/>
  <c r="K31" i="1"/>
  <c r="F30" i="1"/>
  <c r="G30" i="1" s="1"/>
  <c r="G29" i="1"/>
  <c r="F29" i="1"/>
  <c r="I29" i="1" s="1"/>
  <c r="J29" i="1" s="1"/>
  <c r="L29" i="1" s="1"/>
  <c r="F28" i="1"/>
  <c r="I28" i="1" s="1"/>
  <c r="J28" i="1" s="1"/>
  <c r="F27" i="1"/>
  <c r="I27" i="1" s="1"/>
  <c r="K26" i="1"/>
  <c r="F25" i="1"/>
  <c r="G25" i="1" s="1"/>
  <c r="F24" i="1"/>
  <c r="I24" i="1" s="1"/>
  <c r="J24" i="1" s="1"/>
  <c r="F23" i="1"/>
  <c r="G23" i="1" s="1"/>
  <c r="I21" i="1"/>
  <c r="J21" i="1" s="1"/>
  <c r="F21" i="1"/>
  <c r="G21" i="1" s="1"/>
  <c r="F20" i="1"/>
  <c r="I20" i="1" s="1"/>
  <c r="J20" i="1" s="1"/>
  <c r="J19" i="1" s="1"/>
  <c r="K19" i="1"/>
  <c r="F18" i="1"/>
  <c r="G18" i="1" s="1"/>
  <c r="F17" i="1"/>
  <c r="G17" i="1" s="1"/>
  <c r="F16" i="1"/>
  <c r="I16" i="1" s="1"/>
  <c r="K15" i="1"/>
  <c r="G44" i="2" l="1"/>
  <c r="I48" i="2"/>
  <c r="J48" i="2" s="1"/>
  <c r="L48" i="2" s="1"/>
  <c r="I70" i="2"/>
  <c r="J70" i="2" s="1"/>
  <c r="L70" i="2" s="1"/>
  <c r="I78" i="2"/>
  <c r="J78" i="2" s="1"/>
  <c r="L78" i="2" s="1"/>
  <c r="L83" i="2"/>
  <c r="G96" i="2"/>
  <c r="G156" i="2"/>
  <c r="I172" i="2"/>
  <c r="J172" i="2" s="1"/>
  <c r="I179" i="2"/>
  <c r="I178" i="2" s="1"/>
  <c r="I14" i="2"/>
  <c r="J14" i="2" s="1"/>
  <c r="J13" i="2" s="1"/>
  <c r="I58" i="2"/>
  <c r="J58" i="2" s="1"/>
  <c r="L58" i="2" s="1"/>
  <c r="G62" i="2"/>
  <c r="G89" i="2"/>
  <c r="I101" i="2"/>
  <c r="J101" i="2" s="1"/>
  <c r="I113" i="2"/>
  <c r="J113" i="2" s="1"/>
  <c r="L113" i="2" s="1"/>
  <c r="G117" i="2"/>
  <c r="G125" i="2"/>
  <c r="L125" i="2" s="1"/>
  <c r="I167" i="2"/>
  <c r="J167" i="2" s="1"/>
  <c r="I173" i="2"/>
  <c r="J173" i="2" s="1"/>
  <c r="L173" i="2" s="1"/>
  <c r="I204" i="2"/>
  <c r="J204" i="2" s="1"/>
  <c r="L204" i="2" s="1"/>
  <c r="L176" i="2"/>
  <c r="G50" i="2"/>
  <c r="I72" i="2"/>
  <c r="J72" i="2" s="1"/>
  <c r="L72" i="2" s="1"/>
  <c r="I106" i="2"/>
  <c r="J106" i="2" s="1"/>
  <c r="L106" i="2" s="1"/>
  <c r="G129" i="2"/>
  <c r="I133" i="2"/>
  <c r="J133" i="2" s="1"/>
  <c r="L146" i="2"/>
  <c r="F149" i="2"/>
  <c r="I171" i="2"/>
  <c r="J171" i="2" s="1"/>
  <c r="L171" i="2" s="1"/>
  <c r="F178" i="2"/>
  <c r="I196" i="2"/>
  <c r="J196" i="2" s="1"/>
  <c r="L196" i="2" s="1"/>
  <c r="F201" i="2"/>
  <c r="I21" i="2"/>
  <c r="J21" i="2" s="1"/>
  <c r="G47" i="2"/>
  <c r="G189" i="2"/>
  <c r="G186" i="2" s="1"/>
  <c r="G211" i="2" s="1"/>
  <c r="F110" i="2"/>
  <c r="L36" i="2"/>
  <c r="G115" i="2"/>
  <c r="L115" i="2" s="1"/>
  <c r="I130" i="2"/>
  <c r="J130" i="2" s="1"/>
  <c r="L130" i="2" s="1"/>
  <c r="G143" i="2"/>
  <c r="L143" i="2" s="1"/>
  <c r="I160" i="2"/>
  <c r="J160" i="2" s="1"/>
  <c r="L160" i="2" s="1"/>
  <c r="G169" i="2"/>
  <c r="L37" i="1"/>
  <c r="L114" i="1"/>
  <c r="J115" i="1"/>
  <c r="L187" i="1"/>
  <c r="L91" i="1"/>
  <c r="L43" i="1"/>
  <c r="F19" i="1"/>
  <c r="G62" i="1"/>
  <c r="L62" i="1" s="1"/>
  <c r="L84" i="1"/>
  <c r="G90" i="1"/>
  <c r="G93" i="1"/>
  <c r="L93" i="1" s="1"/>
  <c r="I95" i="1"/>
  <c r="J95" i="1" s="1"/>
  <c r="G102" i="1"/>
  <c r="G105" i="1"/>
  <c r="L105" i="1" s="1"/>
  <c r="I107" i="1"/>
  <c r="J107" i="1" s="1"/>
  <c r="L107" i="1" s="1"/>
  <c r="I110" i="1"/>
  <c r="J110" i="1" s="1"/>
  <c r="I114" i="1"/>
  <c r="J114" i="1" s="1"/>
  <c r="K51" i="1"/>
  <c r="F120" i="1"/>
  <c r="I122" i="1"/>
  <c r="J122" i="1" s="1"/>
  <c r="G138" i="1"/>
  <c r="L138" i="1" s="1"/>
  <c r="G144" i="1"/>
  <c r="L144" i="1" s="1"/>
  <c r="I163" i="1"/>
  <c r="G165" i="1"/>
  <c r="L194" i="1"/>
  <c r="I224" i="1"/>
  <c r="I228" i="1"/>
  <c r="J228" i="1" s="1"/>
  <c r="L228" i="1" s="1"/>
  <c r="L36" i="1"/>
  <c r="G28" i="1"/>
  <c r="L28" i="1" s="1"/>
  <c r="I30" i="1"/>
  <c r="J30" i="1" s="1"/>
  <c r="L42" i="1"/>
  <c r="G48" i="1"/>
  <c r="L48" i="1" s="1"/>
  <c r="G60" i="1"/>
  <c r="L60" i="1" s="1"/>
  <c r="G88" i="1"/>
  <c r="I91" i="1"/>
  <c r="J91" i="1" s="1"/>
  <c r="I103" i="1"/>
  <c r="J103" i="1" s="1"/>
  <c r="L103" i="1" s="1"/>
  <c r="G118" i="1"/>
  <c r="L118" i="1" s="1"/>
  <c r="I123" i="1"/>
  <c r="J123" i="1" s="1"/>
  <c r="G136" i="1"/>
  <c r="L136" i="1" s="1"/>
  <c r="G142" i="1"/>
  <c r="G148" i="1"/>
  <c r="I173" i="1"/>
  <c r="J173" i="1" s="1"/>
  <c r="L173" i="1" s="1"/>
  <c r="G177" i="1"/>
  <c r="L177" i="1" s="1"/>
  <c r="G20" i="1"/>
  <c r="G35" i="1"/>
  <c r="L35" i="1" s="1"/>
  <c r="G37" i="1"/>
  <c r="G53" i="1"/>
  <c r="G57" i="1"/>
  <c r="L57" i="1" s="1"/>
  <c r="G72" i="1"/>
  <c r="G75" i="1"/>
  <c r="L75" i="1" s="1"/>
  <c r="G80" i="1"/>
  <c r="L80" i="1" s="1"/>
  <c r="G94" i="1"/>
  <c r="L94" i="1" s="1"/>
  <c r="G96" i="1"/>
  <c r="G99" i="1"/>
  <c r="L99" i="1" s="1"/>
  <c r="L106" i="1"/>
  <c r="L124" i="1"/>
  <c r="F133" i="1"/>
  <c r="L145" i="1"/>
  <c r="L184" i="1"/>
  <c r="F212" i="1"/>
  <c r="G212" i="1" s="1"/>
  <c r="L21" i="1"/>
  <c r="K22" i="1"/>
  <c r="G66" i="1"/>
  <c r="L66" i="1" s="1"/>
  <c r="I83" i="1"/>
  <c r="J83" i="1" s="1"/>
  <c r="L83" i="1" s="1"/>
  <c r="G86" i="1"/>
  <c r="G124" i="1"/>
  <c r="G131" i="1"/>
  <c r="L131" i="1" s="1"/>
  <c r="I139" i="1"/>
  <c r="J139" i="1" s="1"/>
  <c r="L139" i="1" s="1"/>
  <c r="I145" i="1"/>
  <c r="J145" i="1" s="1"/>
  <c r="L159" i="1"/>
  <c r="I181" i="1"/>
  <c r="J181" i="1" s="1"/>
  <c r="L181" i="1" s="1"/>
  <c r="I187" i="1"/>
  <c r="J187" i="1" s="1"/>
  <c r="I193" i="1"/>
  <c r="J193" i="1" s="1"/>
  <c r="L30" i="1"/>
  <c r="K52" i="1"/>
  <c r="K233" i="1" s="1"/>
  <c r="L47" i="1"/>
  <c r="L110" i="1"/>
  <c r="G116" i="1"/>
  <c r="L116" i="1" s="1"/>
  <c r="F163" i="1"/>
  <c r="G172" i="1"/>
  <c r="L172" i="1" s="1"/>
  <c r="K197" i="1"/>
  <c r="K232" i="1" s="1"/>
  <c r="F143" i="6"/>
  <c r="L148" i="6"/>
  <c r="F158" i="6"/>
  <c r="G20" i="6"/>
  <c r="L20" i="6" s="1"/>
  <c r="G53" i="6"/>
  <c r="L53" i="6" s="1"/>
  <c r="G128" i="6"/>
  <c r="F13" i="6"/>
  <c r="I45" i="6"/>
  <c r="J45" i="6" s="1"/>
  <c r="G61" i="6"/>
  <c r="L61" i="6" s="1"/>
  <c r="G143" i="6"/>
  <c r="G32" i="6"/>
  <c r="L32" i="6" s="1"/>
  <c r="I42" i="6"/>
  <c r="J42" i="6" s="1"/>
  <c r="L42" i="6" s="1"/>
  <c r="G58" i="6"/>
  <c r="G79" i="6"/>
  <c r="L79" i="6" s="1"/>
  <c r="I109" i="6"/>
  <c r="J109" i="6" s="1"/>
  <c r="L109" i="6" s="1"/>
  <c r="I122" i="6"/>
  <c r="J122" i="6" s="1"/>
  <c r="L122" i="6" s="1"/>
  <c r="I17" i="6"/>
  <c r="J17" i="6" s="1"/>
  <c r="L17" i="6" s="1"/>
  <c r="G31" i="6"/>
  <c r="L31" i="6" s="1"/>
  <c r="G34" i="6"/>
  <c r="G41" i="6"/>
  <c r="L41" i="6" s="1"/>
  <c r="I48" i="6"/>
  <c r="J48" i="6" s="1"/>
  <c r="G74" i="6"/>
  <c r="G78" i="6"/>
  <c r="L78" i="6" s="1"/>
  <c r="G82" i="6"/>
  <c r="L82" i="6" s="1"/>
  <c r="I86" i="6"/>
  <c r="J86" i="6" s="1"/>
  <c r="G112" i="6"/>
  <c r="L112" i="6" s="1"/>
  <c r="G121" i="6"/>
  <c r="L121" i="6" s="1"/>
  <c r="L120" i="6" s="1"/>
  <c r="I144" i="6"/>
  <c r="J144" i="6" s="1"/>
  <c r="J143" i="6" s="1"/>
  <c r="L143" i="6" s="1"/>
  <c r="G157" i="6"/>
  <c r="G156" i="6" s="1"/>
  <c r="F160" i="6"/>
  <c r="I12" i="6"/>
  <c r="G19" i="6"/>
  <c r="L19" i="6" s="1"/>
  <c r="G22" i="6"/>
  <c r="L22" i="6" s="1"/>
  <c r="G26" i="6"/>
  <c r="L26" i="6" s="1"/>
  <c r="I29" i="6"/>
  <c r="J29" i="6" s="1"/>
  <c r="L29" i="6" s="1"/>
  <c r="G50" i="6"/>
  <c r="G94" i="6"/>
  <c r="G114" i="6"/>
  <c r="I135" i="6"/>
  <c r="J135" i="6" s="1"/>
  <c r="G12" i="6"/>
  <c r="G11" i="6" s="1"/>
  <c r="I35" i="6"/>
  <c r="J35" i="6" s="1"/>
  <c r="K37" i="6"/>
  <c r="K39" i="6"/>
  <c r="G162" i="6"/>
  <c r="G44" i="6"/>
  <c r="L44" i="6" s="1"/>
  <c r="L48" i="6"/>
  <c r="G56" i="6"/>
  <c r="L56" i="6" s="1"/>
  <c r="G60" i="6"/>
  <c r="L60" i="6" s="1"/>
  <c r="G64" i="6"/>
  <c r="L64" i="6" s="1"/>
  <c r="G101" i="6"/>
  <c r="G133" i="6"/>
  <c r="L133" i="6" s="1"/>
  <c r="I159" i="6"/>
  <c r="I13" i="7"/>
  <c r="J13" i="7" s="1"/>
  <c r="I18" i="7"/>
  <c r="J18" i="7" s="1"/>
  <c r="G34" i="7"/>
  <c r="I43" i="7"/>
  <c r="J43" i="7" s="1"/>
  <c r="L43" i="7" s="1"/>
  <c r="G46" i="7"/>
  <c r="I48" i="7"/>
  <c r="J48" i="7" s="1"/>
  <c r="I51" i="7"/>
  <c r="J51" i="7" s="1"/>
  <c r="L51" i="7" s="1"/>
  <c r="G56" i="7"/>
  <c r="L56" i="7" s="1"/>
  <c r="G62" i="7"/>
  <c r="L62" i="7" s="1"/>
  <c r="G68" i="7"/>
  <c r="L68" i="7" s="1"/>
  <c r="G111" i="7"/>
  <c r="L97" i="7"/>
  <c r="G12" i="7"/>
  <c r="G17" i="7"/>
  <c r="G26" i="7"/>
  <c r="L26" i="7" s="1"/>
  <c r="G32" i="7"/>
  <c r="L32" i="7" s="1"/>
  <c r="L44" i="7"/>
  <c r="G52" i="7"/>
  <c r="L61" i="7"/>
  <c r="G66" i="7"/>
  <c r="L66" i="7" s="1"/>
  <c r="I69" i="7"/>
  <c r="J69" i="7" s="1"/>
  <c r="L69" i="7" s="1"/>
  <c r="G103" i="7"/>
  <c r="L103" i="7" s="1"/>
  <c r="I12" i="7"/>
  <c r="J12" i="7" s="1"/>
  <c r="L22" i="7"/>
  <c r="L74" i="7"/>
  <c r="L106" i="7"/>
  <c r="F110" i="7"/>
  <c r="L30" i="7"/>
  <c r="L53" i="7"/>
  <c r="L96" i="7"/>
  <c r="J15" i="7"/>
  <c r="J14" i="7" s="1"/>
  <c r="G70" i="7"/>
  <c r="G89" i="7"/>
  <c r="I92" i="7"/>
  <c r="J92" i="7" s="1"/>
  <c r="L92" i="7" s="1"/>
  <c r="J121" i="6"/>
  <c r="J120" i="6" s="1"/>
  <c r="J94" i="6"/>
  <c r="L94" i="6" s="1"/>
  <c r="L50" i="6"/>
  <c r="G54" i="6"/>
  <c r="L54" i="6" s="1"/>
  <c r="I57" i="6"/>
  <c r="J57" i="6" s="1"/>
  <c r="L57" i="6" s="1"/>
  <c r="I59" i="6"/>
  <c r="J59" i="6" s="1"/>
  <c r="L59" i="6" s="1"/>
  <c r="G62" i="6"/>
  <c r="G72" i="6"/>
  <c r="I77" i="6"/>
  <c r="J77" i="6" s="1"/>
  <c r="L77" i="6" s="1"/>
  <c r="G80" i="6"/>
  <c r="L80" i="6" s="1"/>
  <c r="I95" i="6"/>
  <c r="J95" i="6" s="1"/>
  <c r="L95" i="6" s="1"/>
  <c r="G102" i="6"/>
  <c r="G131" i="6"/>
  <c r="L131" i="6" s="1"/>
  <c r="I136" i="6"/>
  <c r="J136" i="6" s="1"/>
  <c r="L136" i="6" s="1"/>
  <c r="I13" i="6"/>
  <c r="G16" i="6"/>
  <c r="L16" i="6" s="1"/>
  <c r="G25" i="6"/>
  <c r="L25" i="6" s="1"/>
  <c r="L34" i="6"/>
  <c r="L45" i="6"/>
  <c r="I51" i="6"/>
  <c r="J51" i="6" s="1"/>
  <c r="L51" i="6" s="1"/>
  <c r="I69" i="6"/>
  <c r="J69" i="6" s="1"/>
  <c r="L69" i="6" s="1"/>
  <c r="I87" i="6"/>
  <c r="J87" i="6" s="1"/>
  <c r="G99" i="6"/>
  <c r="L99" i="6" s="1"/>
  <c r="G104" i="6"/>
  <c r="L104" i="6" s="1"/>
  <c r="G108" i="6"/>
  <c r="G113" i="6"/>
  <c r="L113" i="6" s="1"/>
  <c r="I115" i="6"/>
  <c r="J115" i="6" s="1"/>
  <c r="L115" i="6" s="1"/>
  <c r="G119" i="6"/>
  <c r="L119" i="6" s="1"/>
  <c r="G124" i="6"/>
  <c r="L124" i="6" s="1"/>
  <c r="I129" i="6"/>
  <c r="J129" i="6" s="1"/>
  <c r="L129" i="6" s="1"/>
  <c r="I134" i="6"/>
  <c r="J134" i="6" s="1"/>
  <c r="L134" i="6" s="1"/>
  <c r="G152" i="6"/>
  <c r="L152" i="6" s="1"/>
  <c r="L58" i="6"/>
  <c r="G110" i="6"/>
  <c r="L110" i="6" s="1"/>
  <c r="G127" i="6"/>
  <c r="G137" i="6"/>
  <c r="L137" i="6" s="1"/>
  <c r="I140" i="6"/>
  <c r="J140" i="6" s="1"/>
  <c r="L140" i="6" s="1"/>
  <c r="I142" i="6"/>
  <c r="J142" i="6" s="1"/>
  <c r="L142" i="6" s="1"/>
  <c r="F156" i="6"/>
  <c r="G161" i="6"/>
  <c r="L161" i="6" s="1"/>
  <c r="G163" i="6"/>
  <c r="L163" i="6" s="1"/>
  <c r="L23" i="6"/>
  <c r="L35" i="6"/>
  <c r="G70" i="6"/>
  <c r="L70" i="6" s="1"/>
  <c r="I73" i="6"/>
  <c r="J73" i="6" s="1"/>
  <c r="L73" i="6" s="1"/>
  <c r="G76" i="6"/>
  <c r="L76" i="6" s="1"/>
  <c r="G88" i="6"/>
  <c r="L88" i="6" s="1"/>
  <c r="G92" i="6"/>
  <c r="L92" i="6" s="1"/>
  <c r="G96" i="6"/>
  <c r="L96" i="6" s="1"/>
  <c r="I103" i="6"/>
  <c r="J103" i="6" s="1"/>
  <c r="L103" i="6" s="1"/>
  <c r="G116" i="6"/>
  <c r="L116" i="6" s="1"/>
  <c r="L78" i="5"/>
  <c r="L116" i="5"/>
  <c r="L130" i="5"/>
  <c r="L50" i="5"/>
  <c r="L106" i="5"/>
  <c r="L206" i="5"/>
  <c r="L190" i="5"/>
  <c r="L158" i="5"/>
  <c r="I22" i="5"/>
  <c r="J22" i="5" s="1"/>
  <c r="I24" i="5"/>
  <c r="J24" i="5" s="1"/>
  <c r="L24" i="5" s="1"/>
  <c r="G33" i="5"/>
  <c r="I69" i="5"/>
  <c r="J69" i="5" s="1"/>
  <c r="L69" i="5" s="1"/>
  <c r="G78" i="5"/>
  <c r="I85" i="5"/>
  <c r="J85" i="5" s="1"/>
  <c r="L85" i="5" s="1"/>
  <c r="G99" i="5"/>
  <c r="K42" i="5"/>
  <c r="G177" i="5"/>
  <c r="L177" i="5" s="1"/>
  <c r="G20" i="5"/>
  <c r="I36" i="5"/>
  <c r="J36" i="5" s="1"/>
  <c r="I39" i="5"/>
  <c r="J39" i="5" s="1"/>
  <c r="L39" i="5" s="1"/>
  <c r="G48" i="5"/>
  <c r="G50" i="5"/>
  <c r="G56" i="5"/>
  <c r="L56" i="5" s="1"/>
  <c r="I73" i="5"/>
  <c r="J73" i="5" s="1"/>
  <c r="L73" i="5" s="1"/>
  <c r="I75" i="5"/>
  <c r="J75" i="5" s="1"/>
  <c r="L75" i="5" s="1"/>
  <c r="G83" i="5"/>
  <c r="I87" i="5"/>
  <c r="J87" i="5" s="1"/>
  <c r="L87" i="5" s="1"/>
  <c r="I93" i="5"/>
  <c r="G97" i="5"/>
  <c r="G106" i="5"/>
  <c r="F108" i="5"/>
  <c r="I121" i="5"/>
  <c r="I123" i="5"/>
  <c r="J123" i="5" s="1"/>
  <c r="L123" i="5" s="1"/>
  <c r="G129" i="5"/>
  <c r="G149" i="5"/>
  <c r="L149" i="5" s="1"/>
  <c r="I153" i="5"/>
  <c r="J153" i="5" s="1"/>
  <c r="I159" i="5"/>
  <c r="J159" i="5" s="1"/>
  <c r="I164" i="5"/>
  <c r="J164" i="5" s="1"/>
  <c r="L164" i="5" s="1"/>
  <c r="G170" i="5"/>
  <c r="J179" i="5"/>
  <c r="J178" i="5" s="1"/>
  <c r="L183" i="5"/>
  <c r="G190" i="5"/>
  <c r="G198" i="5"/>
  <c r="L198" i="5" s="1"/>
  <c r="I200" i="5"/>
  <c r="J200" i="5" s="1"/>
  <c r="L200" i="5" s="1"/>
  <c r="G206" i="5"/>
  <c r="I211" i="5"/>
  <c r="J211" i="5" s="1"/>
  <c r="G16" i="5"/>
  <c r="L16" i="5" s="1"/>
  <c r="L36" i="5"/>
  <c r="G44" i="5"/>
  <c r="G59" i="5"/>
  <c r="I67" i="5"/>
  <c r="J67" i="5" s="1"/>
  <c r="L67" i="5" s="1"/>
  <c r="G14" i="5"/>
  <c r="I28" i="5"/>
  <c r="J28" i="5" s="1"/>
  <c r="L28" i="5" s="1"/>
  <c r="I30" i="5"/>
  <c r="J30" i="5" s="1"/>
  <c r="L30" i="5" s="1"/>
  <c r="I45" i="5"/>
  <c r="J45" i="5" s="1"/>
  <c r="L45" i="5" s="1"/>
  <c r="G54" i="5"/>
  <c r="G60" i="5"/>
  <c r="L60" i="5" s="1"/>
  <c r="G62" i="5"/>
  <c r="L62" i="5" s="1"/>
  <c r="I100" i="5"/>
  <c r="J100" i="5" s="1"/>
  <c r="L100" i="5" s="1"/>
  <c r="G103" i="5"/>
  <c r="G111" i="5"/>
  <c r="L111" i="5" s="1"/>
  <c r="G116" i="5"/>
  <c r="G119" i="5"/>
  <c r="L119" i="5" s="1"/>
  <c r="G125" i="5"/>
  <c r="G163" i="5"/>
  <c r="L163" i="5" s="1"/>
  <c r="G176" i="5"/>
  <c r="L176" i="5" s="1"/>
  <c r="L86" i="5"/>
  <c r="L29" i="5"/>
  <c r="G138" i="5"/>
  <c r="L138" i="5" s="1"/>
  <c r="L211" i="5"/>
  <c r="I15" i="5"/>
  <c r="G23" i="5"/>
  <c r="L23" i="5" s="1"/>
  <c r="G26" i="5"/>
  <c r="I57" i="5"/>
  <c r="J57" i="5" s="1"/>
  <c r="L57" i="5" s="1"/>
  <c r="G68" i="5"/>
  <c r="L68" i="5" s="1"/>
  <c r="I79" i="5"/>
  <c r="J79" i="5" s="1"/>
  <c r="L79" i="5" s="1"/>
  <c r="I113" i="5"/>
  <c r="G122" i="5"/>
  <c r="L122" i="5" s="1"/>
  <c r="F125" i="5"/>
  <c r="G130" i="5"/>
  <c r="G139" i="5"/>
  <c r="L139" i="5" s="1"/>
  <c r="G141" i="5"/>
  <c r="L141" i="5" s="1"/>
  <c r="G143" i="5"/>
  <c r="G147" i="5"/>
  <c r="L147" i="5" s="1"/>
  <c r="G168" i="5"/>
  <c r="L168" i="5" s="1"/>
  <c r="F178" i="5"/>
  <c r="F207" i="5"/>
  <c r="G210" i="5"/>
  <c r="L210" i="5" s="1"/>
  <c r="F213" i="5"/>
  <c r="L74" i="5"/>
  <c r="G102" i="5"/>
  <c r="L102" i="5" s="1"/>
  <c r="G126" i="5"/>
  <c r="G135" i="5"/>
  <c r="L135" i="5" s="1"/>
  <c r="I140" i="5"/>
  <c r="J140" i="5" s="1"/>
  <c r="L140" i="5" s="1"/>
  <c r="L21" i="5"/>
  <c r="L35" i="5"/>
  <c r="L84" i="5"/>
  <c r="L91" i="5"/>
  <c r="F120" i="5"/>
  <c r="G152" i="5"/>
  <c r="L152" i="5" s="1"/>
  <c r="L205" i="5"/>
  <c r="K34" i="4"/>
  <c r="G33" i="4"/>
  <c r="U29" i="4"/>
  <c r="P11" i="4"/>
  <c r="P17" i="4"/>
  <c r="Q17" i="4" s="1"/>
  <c r="R17" i="4" s="1"/>
  <c r="G26" i="4"/>
  <c r="K26" i="4" s="1"/>
  <c r="M30" i="4"/>
  <c r="N30" i="4" s="1"/>
  <c r="G32" i="4"/>
  <c r="K32" i="4" s="1"/>
  <c r="T25" i="4"/>
  <c r="T23" i="4" s="1"/>
  <c r="P37" i="4"/>
  <c r="Q37" i="4" s="1"/>
  <c r="J39" i="4"/>
  <c r="I53" i="4"/>
  <c r="P57" i="4"/>
  <c r="Q57" i="4" s="1"/>
  <c r="P62" i="4"/>
  <c r="Q62" i="4" s="1"/>
  <c r="R62" i="4" s="1"/>
  <c r="R57" i="4"/>
  <c r="J15" i="4"/>
  <c r="K15" i="4" s="1"/>
  <c r="U15" i="4" s="1"/>
  <c r="K17" i="4"/>
  <c r="U17" i="4" s="1"/>
  <c r="J21" i="4"/>
  <c r="K21" i="4" s="1"/>
  <c r="U21" i="4" s="1"/>
  <c r="M29" i="4"/>
  <c r="N29" i="4" s="1"/>
  <c r="R29" i="4" s="1"/>
  <c r="G37" i="4"/>
  <c r="K37" i="4" s="1"/>
  <c r="G43" i="4"/>
  <c r="K43" i="4" s="1"/>
  <c r="G57" i="4"/>
  <c r="K57" i="4" s="1"/>
  <c r="J61" i="4"/>
  <c r="G63" i="4"/>
  <c r="G67" i="4"/>
  <c r="J70" i="4"/>
  <c r="F72" i="4"/>
  <c r="G73" i="4"/>
  <c r="G72" i="4" s="1"/>
  <c r="R21" i="4"/>
  <c r="P26" i="4"/>
  <c r="Q26" i="4" s="1"/>
  <c r="P32" i="4"/>
  <c r="Q32" i="4" s="1"/>
  <c r="R32" i="4" s="1"/>
  <c r="J33" i="4"/>
  <c r="P35" i="4"/>
  <c r="Q35" i="4" s="1"/>
  <c r="M38" i="4"/>
  <c r="N38" i="4" s="1"/>
  <c r="P41" i="4"/>
  <c r="Q41" i="4" s="1"/>
  <c r="R41" i="4" s="1"/>
  <c r="U41" i="4" s="1"/>
  <c r="R61" i="4"/>
  <c r="F66" i="4"/>
  <c r="R71" i="4"/>
  <c r="F10" i="4"/>
  <c r="P34" i="4"/>
  <c r="P33" i="4" s="1"/>
  <c r="P40" i="4"/>
  <c r="Q40" i="4" s="1"/>
  <c r="R40" i="4" s="1"/>
  <c r="I42" i="4"/>
  <c r="I24" i="4" s="1"/>
  <c r="G45" i="4"/>
  <c r="K45" i="4" s="1"/>
  <c r="U45" i="4" s="1"/>
  <c r="S25" i="4"/>
  <c r="J49" i="4"/>
  <c r="K49" i="4" s="1"/>
  <c r="U49" i="4" s="1"/>
  <c r="G59" i="4"/>
  <c r="K59" i="4" s="1"/>
  <c r="I66" i="4"/>
  <c r="G71" i="4"/>
  <c r="K71" i="4" s="1"/>
  <c r="U71" i="4" s="1"/>
  <c r="M72" i="4"/>
  <c r="J73" i="4"/>
  <c r="J72" i="4" s="1"/>
  <c r="R37" i="4"/>
  <c r="I10" i="4"/>
  <c r="M17" i="4"/>
  <c r="N17" i="4" s="1"/>
  <c r="P43" i="4"/>
  <c r="M49" i="4"/>
  <c r="N49" i="4" s="1"/>
  <c r="R49" i="4" s="1"/>
  <c r="P52" i="4"/>
  <c r="P54" i="4"/>
  <c r="Q54" i="4" s="1"/>
  <c r="M60" i="4"/>
  <c r="N60" i="4" s="1"/>
  <c r="F64" i="4"/>
  <c r="F68" i="4"/>
  <c r="J11" i="3"/>
  <c r="L172" i="2"/>
  <c r="G12" i="2"/>
  <c r="F10" i="2"/>
  <c r="I13" i="2"/>
  <c r="G20" i="2"/>
  <c r="L20" i="2" s="1"/>
  <c r="G23" i="2"/>
  <c r="G26" i="2"/>
  <c r="L26" i="2" s="1"/>
  <c r="G29" i="2"/>
  <c r="L29" i="2" s="1"/>
  <c r="L32" i="2"/>
  <c r="G41" i="2"/>
  <c r="L50" i="2"/>
  <c r="I52" i="2"/>
  <c r="J52" i="2" s="1"/>
  <c r="L52" i="2" s="1"/>
  <c r="I63" i="2"/>
  <c r="J63" i="2" s="1"/>
  <c r="I66" i="2"/>
  <c r="J66" i="2" s="1"/>
  <c r="L66" i="2" s="1"/>
  <c r="I71" i="2"/>
  <c r="J71" i="2" s="1"/>
  <c r="L71" i="2" s="1"/>
  <c r="I84" i="2"/>
  <c r="J84" i="2" s="1"/>
  <c r="L84" i="2" s="1"/>
  <c r="I87" i="2"/>
  <c r="J87" i="2" s="1"/>
  <c r="I97" i="2"/>
  <c r="J97" i="2" s="1"/>
  <c r="L97" i="2" s="1"/>
  <c r="G119" i="2"/>
  <c r="L119" i="2" s="1"/>
  <c r="I132" i="2"/>
  <c r="J132" i="2" s="1"/>
  <c r="L132" i="2" s="1"/>
  <c r="I154" i="2"/>
  <c r="J154" i="2" s="1"/>
  <c r="L154" i="2" s="1"/>
  <c r="I157" i="2"/>
  <c r="J157" i="2" s="1"/>
  <c r="I159" i="2"/>
  <c r="J159" i="2" s="1"/>
  <c r="L159" i="2" s="1"/>
  <c r="I177" i="2"/>
  <c r="J177" i="2" s="1"/>
  <c r="L177" i="2" s="1"/>
  <c r="J189" i="2"/>
  <c r="I200" i="2"/>
  <c r="G18" i="2"/>
  <c r="G24" i="2"/>
  <c r="L24" i="2" s="1"/>
  <c r="L27" i="2"/>
  <c r="G30" i="2"/>
  <c r="L30" i="2" s="1"/>
  <c r="L33" i="2"/>
  <c r="I42" i="2"/>
  <c r="J42" i="2" s="1"/>
  <c r="L42" i="2" s="1"/>
  <c r="G45" i="2"/>
  <c r="G53" i="2"/>
  <c r="L53" i="2" s="1"/>
  <c r="G56" i="2"/>
  <c r="L56" i="2" s="1"/>
  <c r="L59" i="2"/>
  <c r="L62" i="2"/>
  <c r="I64" i="2"/>
  <c r="J64" i="2" s="1"/>
  <c r="L64" i="2" s="1"/>
  <c r="L89" i="2"/>
  <c r="F102" i="2"/>
  <c r="G109" i="2"/>
  <c r="L109" i="2" s="1"/>
  <c r="I120" i="2"/>
  <c r="J120" i="2" s="1"/>
  <c r="L120" i="2" s="1"/>
  <c r="G123" i="2"/>
  <c r="L123" i="2" s="1"/>
  <c r="G128" i="2"/>
  <c r="L128" i="2" s="1"/>
  <c r="G137" i="2"/>
  <c r="I147" i="2"/>
  <c r="J147" i="2" s="1"/>
  <c r="L147" i="2" s="1"/>
  <c r="G151" i="2"/>
  <c r="I158" i="2"/>
  <c r="J158" i="2" s="1"/>
  <c r="L158" i="2" s="1"/>
  <c r="G163" i="2"/>
  <c r="L163" i="2" s="1"/>
  <c r="G166" i="2"/>
  <c r="L166" i="2" s="1"/>
  <c r="J179" i="2"/>
  <c r="I187" i="2"/>
  <c r="J187" i="2" s="1"/>
  <c r="L187" i="2" s="1"/>
  <c r="I193" i="2"/>
  <c r="J193" i="2" s="1"/>
  <c r="K38" i="2"/>
  <c r="K37" i="2" s="1"/>
  <c r="L139" i="2"/>
  <c r="I151" i="2"/>
  <c r="J151" i="2" s="1"/>
  <c r="I40" i="2"/>
  <c r="J40" i="2" s="1"/>
  <c r="I54" i="2"/>
  <c r="J54" i="2" s="1"/>
  <c r="L54" i="2" s="1"/>
  <c r="G57" i="2"/>
  <c r="G65" i="2"/>
  <c r="L65" i="2" s="1"/>
  <c r="G68" i="2"/>
  <c r="L68" i="2" s="1"/>
  <c r="L77" i="2"/>
  <c r="F13" i="2"/>
  <c r="I31" i="2"/>
  <c r="J31" i="2" s="1"/>
  <c r="L44" i="2"/>
  <c r="I46" i="2"/>
  <c r="J46" i="2" s="1"/>
  <c r="L46" i="2" s="1"/>
  <c r="I60" i="2"/>
  <c r="J60" i="2" s="1"/>
  <c r="L60" i="2" s="1"/>
  <c r="G77" i="2"/>
  <c r="I90" i="2"/>
  <c r="J90" i="2" s="1"/>
  <c r="L90" i="2" s="1"/>
  <c r="F94" i="2"/>
  <c r="L122" i="2"/>
  <c r="I124" i="2"/>
  <c r="J124" i="2" s="1"/>
  <c r="L124" i="2" s="1"/>
  <c r="I126" i="2"/>
  <c r="J126" i="2" s="1"/>
  <c r="L126" i="2" s="1"/>
  <c r="I138" i="2"/>
  <c r="J138" i="2" s="1"/>
  <c r="L138" i="2" s="1"/>
  <c r="I140" i="2"/>
  <c r="J140" i="2" s="1"/>
  <c r="L140" i="2" s="1"/>
  <c r="I152" i="2"/>
  <c r="J152" i="2" s="1"/>
  <c r="L152" i="2" s="1"/>
  <c r="I164" i="2"/>
  <c r="J164" i="2" s="1"/>
  <c r="L164" i="2" s="1"/>
  <c r="I181" i="2"/>
  <c r="J181" i="2" s="1"/>
  <c r="L181" i="2" s="1"/>
  <c r="G191" i="2"/>
  <c r="L191" i="2" s="1"/>
  <c r="G195" i="2"/>
  <c r="L195" i="2" s="1"/>
  <c r="G203" i="2"/>
  <c r="L203" i="2" s="1"/>
  <c r="P33" i="3"/>
  <c r="P36" i="3"/>
  <c r="P47" i="3"/>
  <c r="P16" i="3"/>
  <c r="J17" i="3"/>
  <c r="J29" i="3"/>
  <c r="P54" i="3"/>
  <c r="J15" i="3"/>
  <c r="J39" i="3"/>
  <c r="J63" i="3"/>
  <c r="N11" i="3"/>
  <c r="P11" i="3" s="1"/>
  <c r="S11" i="3" s="1"/>
  <c r="J24" i="3"/>
  <c r="J57" i="3"/>
  <c r="P59" i="3"/>
  <c r="J72" i="3"/>
  <c r="J75" i="3"/>
  <c r="I10" i="3"/>
  <c r="I20" i="3"/>
  <c r="I80" i="3" s="1"/>
  <c r="P28" i="3"/>
  <c r="J40" i="3"/>
  <c r="I73" i="3"/>
  <c r="P51" i="3"/>
  <c r="J42" i="3"/>
  <c r="N29" i="3"/>
  <c r="P29" i="3" s="1"/>
  <c r="N39" i="3"/>
  <c r="P39" i="3" s="1"/>
  <c r="J48" i="3"/>
  <c r="N57" i="3"/>
  <c r="P57" i="3" s="1"/>
  <c r="S57" i="3" s="1"/>
  <c r="O65" i="3"/>
  <c r="O10" i="3"/>
  <c r="N17" i="3"/>
  <c r="J12" i="3"/>
  <c r="J22" i="3"/>
  <c r="J34" i="3"/>
  <c r="P41" i="3"/>
  <c r="J47" i="3"/>
  <c r="J52" i="3"/>
  <c r="I65" i="3"/>
  <c r="J67" i="3"/>
  <c r="S67" i="3" s="1"/>
  <c r="J68" i="3"/>
  <c r="J16" i="3"/>
  <c r="S16" i="3" s="1"/>
  <c r="P13" i="3"/>
  <c r="P15" i="3"/>
  <c r="J21" i="3"/>
  <c r="J28" i="3"/>
  <c r="S28" i="3" s="1"/>
  <c r="J33" i="3"/>
  <c r="S33" i="3" s="1"/>
  <c r="J36" i="3"/>
  <c r="S36" i="3" s="1"/>
  <c r="P42" i="3"/>
  <c r="N45" i="3"/>
  <c r="P45" i="3" s="1"/>
  <c r="J51" i="3"/>
  <c r="J54" i="3"/>
  <c r="S54" i="3" s="1"/>
  <c r="P60" i="3"/>
  <c r="S60" i="3" s="1"/>
  <c r="N63" i="3"/>
  <c r="P63" i="3" s="1"/>
  <c r="S63" i="3" s="1"/>
  <c r="N75" i="3"/>
  <c r="P75" i="3" s="1"/>
  <c r="S75" i="3" s="1"/>
  <c r="P21" i="3"/>
  <c r="O22" i="3"/>
  <c r="P22" i="3" s="1"/>
  <c r="J27" i="3"/>
  <c r="J35" i="3"/>
  <c r="J53" i="3"/>
  <c r="S53" i="3" s="1"/>
  <c r="S29" i="3"/>
  <c r="P48" i="3"/>
  <c r="P12" i="3"/>
  <c r="H20" i="3"/>
  <c r="H80" i="3" s="1"/>
  <c r="N27" i="3"/>
  <c r="P27" i="3" s="1"/>
  <c r="N35" i="3"/>
  <c r="P35" i="3" s="1"/>
  <c r="J41" i="3"/>
  <c r="J46" i="3"/>
  <c r="N53" i="3"/>
  <c r="P53" i="3" s="1"/>
  <c r="J59" i="3"/>
  <c r="S59" i="3" s="1"/>
  <c r="J64" i="3"/>
  <c r="P68" i="3"/>
  <c r="I71" i="3"/>
  <c r="L204" i="1"/>
  <c r="L199" i="1"/>
  <c r="L205" i="1"/>
  <c r="L41" i="1"/>
  <c r="L61" i="1"/>
  <c r="J163" i="1"/>
  <c r="L165" i="1"/>
  <c r="J32" i="1"/>
  <c r="J27" i="1"/>
  <c r="J26" i="1" s="1"/>
  <c r="I26" i="1"/>
  <c r="L90" i="1"/>
  <c r="L102" i="1"/>
  <c r="L45" i="1"/>
  <c r="I229" i="1"/>
  <c r="J230" i="1"/>
  <c r="J229" i="1" s="1"/>
  <c r="K50" i="1"/>
  <c r="J16" i="1"/>
  <c r="L20" i="1"/>
  <c r="L19" i="1" s="1"/>
  <c r="L72" i="1"/>
  <c r="L96" i="1"/>
  <c r="L108" i="1"/>
  <c r="G19" i="1"/>
  <c r="G54" i="1"/>
  <c r="I119" i="1"/>
  <c r="G119" i="1"/>
  <c r="F117" i="1"/>
  <c r="I127" i="1"/>
  <c r="G127" i="1"/>
  <c r="F125" i="1"/>
  <c r="J155" i="1"/>
  <c r="F213" i="1"/>
  <c r="J47" i="2"/>
  <c r="L47" i="2" s="1"/>
  <c r="I55" i="2"/>
  <c r="J55" i="2" s="1"/>
  <c r="G55" i="2"/>
  <c r="L111" i="2"/>
  <c r="N30" i="3"/>
  <c r="P30" i="3" s="1"/>
  <c r="J30" i="3"/>
  <c r="I19" i="1"/>
  <c r="G27" i="1"/>
  <c r="I54" i="1"/>
  <c r="G69" i="1"/>
  <c r="L69" i="1" s="1"/>
  <c r="L82" i="1"/>
  <c r="I85" i="1"/>
  <c r="J85" i="1" s="1"/>
  <c r="L85" i="1" s="1"/>
  <c r="G87" i="1"/>
  <c r="L87" i="1" s="1"/>
  <c r="G135" i="1"/>
  <c r="L135" i="1" s="1"/>
  <c r="I137" i="1"/>
  <c r="J137" i="1" s="1"/>
  <c r="L137" i="1" s="1"/>
  <c r="G141" i="1"/>
  <c r="L141" i="1" s="1"/>
  <c r="G147" i="1"/>
  <c r="L147" i="1" s="1"/>
  <c r="I153" i="1"/>
  <c r="J153" i="1" s="1"/>
  <c r="F150" i="1"/>
  <c r="G153" i="1"/>
  <c r="I157" i="1"/>
  <c r="J157" i="1" s="1"/>
  <c r="G161" i="1"/>
  <c r="L161" i="1" s="1"/>
  <c r="I61" i="2"/>
  <c r="J61" i="2" s="1"/>
  <c r="G61" i="2"/>
  <c r="I142" i="2"/>
  <c r="J142" i="2" s="1"/>
  <c r="G142" i="2"/>
  <c r="L179" i="2"/>
  <c r="J178" i="2"/>
  <c r="L178" i="2" s="1"/>
  <c r="I18" i="1"/>
  <c r="J18" i="1" s="1"/>
  <c r="L18" i="1" s="1"/>
  <c r="F31" i="1"/>
  <c r="I34" i="1"/>
  <c r="J34" i="1" s="1"/>
  <c r="L34" i="1" s="1"/>
  <c r="G39" i="1"/>
  <c r="L39" i="1" s="1"/>
  <c r="I46" i="1"/>
  <c r="J46" i="1" s="1"/>
  <c r="L46" i="1" s="1"/>
  <c r="I56" i="1"/>
  <c r="J56" i="1" s="1"/>
  <c r="L56" i="1" s="1"/>
  <c r="G74" i="1"/>
  <c r="L74" i="1" s="1"/>
  <c r="G169" i="1"/>
  <c r="L169" i="1" s="1"/>
  <c r="I175" i="1"/>
  <c r="J175" i="1" s="1"/>
  <c r="G175" i="1"/>
  <c r="F192" i="1"/>
  <c r="I196" i="1"/>
  <c r="G196" i="1"/>
  <c r="I23" i="1"/>
  <c r="J23" i="1" s="1"/>
  <c r="L23" i="1" s="1"/>
  <c r="L70" i="1"/>
  <c r="L88" i="1"/>
  <c r="J121" i="1"/>
  <c r="J120" i="1" s="1"/>
  <c r="I120" i="1"/>
  <c r="L123" i="1"/>
  <c r="I168" i="1"/>
  <c r="G168" i="1"/>
  <c r="F166" i="1"/>
  <c r="L170" i="1"/>
  <c r="L191" i="1"/>
  <c r="L190" i="1" s="1"/>
  <c r="L200" i="1"/>
  <c r="L211" i="1"/>
  <c r="F15" i="2"/>
  <c r="L41" i="2"/>
  <c r="I49" i="2"/>
  <c r="J49" i="2" s="1"/>
  <c r="G49" i="2"/>
  <c r="G194" i="2"/>
  <c r="F192" i="2"/>
  <c r="F185" i="2" s="1"/>
  <c r="F184" i="2" s="1"/>
  <c r="I194" i="2"/>
  <c r="L157" i="1"/>
  <c r="I182" i="1"/>
  <c r="J182" i="1" s="1"/>
  <c r="G182" i="1"/>
  <c r="G35" i="2"/>
  <c r="L35" i="2" s="1"/>
  <c r="L214" i="1"/>
  <c r="G213" i="1"/>
  <c r="L21" i="2"/>
  <c r="I67" i="2"/>
  <c r="J67" i="2" s="1"/>
  <c r="G67" i="2"/>
  <c r="L96" i="2"/>
  <c r="L133" i="2"/>
  <c r="I148" i="2"/>
  <c r="J148" i="2" s="1"/>
  <c r="G148" i="2"/>
  <c r="G145" i="2" s="1"/>
  <c r="I188" i="1"/>
  <c r="J188" i="1" s="1"/>
  <c r="G188" i="1"/>
  <c r="I226" i="1"/>
  <c r="G226" i="1"/>
  <c r="F225" i="1"/>
  <c r="L167" i="2"/>
  <c r="G40" i="1"/>
  <c r="L40" i="1" s="1"/>
  <c r="I59" i="1"/>
  <c r="L64" i="1"/>
  <c r="I67" i="1"/>
  <c r="J67" i="1" s="1"/>
  <c r="L67" i="1" s="1"/>
  <c r="I77" i="1"/>
  <c r="J77" i="1" s="1"/>
  <c r="L77" i="1" s="1"/>
  <c r="I92" i="1"/>
  <c r="J92" i="1" s="1"/>
  <c r="G92" i="1"/>
  <c r="G112" i="1"/>
  <c r="L112" i="1" s="1"/>
  <c r="G155" i="1"/>
  <c r="I190" i="1"/>
  <c r="G230" i="1"/>
  <c r="F229" i="1"/>
  <c r="F15" i="1"/>
  <c r="F58" i="1"/>
  <c r="J109" i="1"/>
  <c r="I171" i="1"/>
  <c r="J171" i="1" s="1"/>
  <c r="L171" i="1" s="1"/>
  <c r="G16" i="1"/>
  <c r="I17" i="1"/>
  <c r="J17" i="1" s="1"/>
  <c r="L17" i="1" s="1"/>
  <c r="G24" i="1"/>
  <c r="L24" i="1" s="1"/>
  <c r="I25" i="1"/>
  <c r="J25" i="1" s="1"/>
  <c r="L25" i="1" s="1"/>
  <c r="G32" i="1"/>
  <c r="I33" i="1"/>
  <c r="J33" i="1" s="1"/>
  <c r="L33" i="1" s="1"/>
  <c r="G38" i="1"/>
  <c r="L38" i="1" s="1"/>
  <c r="G44" i="1"/>
  <c r="L44" i="1" s="1"/>
  <c r="I45" i="1"/>
  <c r="J45" i="1" s="1"/>
  <c r="I55" i="1"/>
  <c r="J55" i="1" s="1"/>
  <c r="L55" i="1" s="1"/>
  <c r="I61" i="1"/>
  <c r="J61" i="1" s="1"/>
  <c r="G63" i="1"/>
  <c r="I71" i="1"/>
  <c r="J71" i="1" s="1"/>
  <c r="L71" i="1" s="1"/>
  <c r="L76" i="1"/>
  <c r="I79" i="1"/>
  <c r="J79" i="1" s="1"/>
  <c r="L79" i="1" s="1"/>
  <c r="G81" i="1"/>
  <c r="L81" i="1" s="1"/>
  <c r="I89" i="1"/>
  <c r="J89" i="1" s="1"/>
  <c r="L89" i="1" s="1"/>
  <c r="L95" i="1"/>
  <c r="L101" i="1"/>
  <c r="J113" i="1"/>
  <c r="G120" i="1"/>
  <c r="L122" i="1"/>
  <c r="G128" i="1"/>
  <c r="L128" i="1" s="1"/>
  <c r="I130" i="1"/>
  <c r="J130" i="1" s="1"/>
  <c r="L130" i="1" s="1"/>
  <c r="F154" i="1"/>
  <c r="I179" i="1"/>
  <c r="G183" i="1"/>
  <c r="L183" i="1" s="1"/>
  <c r="I185" i="1"/>
  <c r="J185" i="1" s="1"/>
  <c r="L185" i="1" s="1"/>
  <c r="G189" i="1"/>
  <c r="L189" i="1" s="1"/>
  <c r="L206" i="1"/>
  <c r="L210" i="1"/>
  <c r="L219" i="1"/>
  <c r="J224" i="1"/>
  <c r="I223" i="1"/>
  <c r="I19" i="2"/>
  <c r="J19" i="2" s="1"/>
  <c r="L19" i="2" s="1"/>
  <c r="K210" i="2"/>
  <c r="I121" i="2"/>
  <c r="J121" i="2" s="1"/>
  <c r="J116" i="2" s="1"/>
  <c r="G121" i="2"/>
  <c r="G116" i="2" s="1"/>
  <c r="F26" i="1"/>
  <c r="I98" i="1"/>
  <c r="J98" i="1" s="1"/>
  <c r="G98" i="1"/>
  <c r="L98" i="1" s="1"/>
  <c r="I104" i="1"/>
  <c r="J104" i="1" s="1"/>
  <c r="G104" i="1"/>
  <c r="L104" i="1" s="1"/>
  <c r="I143" i="1"/>
  <c r="J143" i="1" s="1"/>
  <c r="L143" i="1" s="1"/>
  <c r="I149" i="1"/>
  <c r="J149" i="1" s="1"/>
  <c r="L149" i="1" s="1"/>
  <c r="L198" i="1"/>
  <c r="L209" i="1"/>
  <c r="J151" i="1"/>
  <c r="L151" i="1" s="1"/>
  <c r="G166" i="1"/>
  <c r="G178" i="1"/>
  <c r="J53" i="1"/>
  <c r="L68" i="1"/>
  <c r="L86" i="1"/>
  <c r="I111" i="1"/>
  <c r="J111" i="1" s="1"/>
  <c r="G111" i="1"/>
  <c r="L111" i="1" s="1"/>
  <c r="F109" i="1"/>
  <c r="F51" i="1" s="1"/>
  <c r="F50" i="1" s="1"/>
  <c r="G115" i="1"/>
  <c r="L115" i="1" s="1"/>
  <c r="F113" i="1"/>
  <c r="F52" i="1" s="1"/>
  <c r="F233" i="1" s="1"/>
  <c r="I134" i="1"/>
  <c r="G134" i="1"/>
  <c r="I140" i="1"/>
  <c r="J140" i="1" s="1"/>
  <c r="G140" i="1"/>
  <c r="L142" i="1"/>
  <c r="I146" i="1"/>
  <c r="J146" i="1" s="1"/>
  <c r="G146" i="1"/>
  <c r="L148" i="1"/>
  <c r="L156" i="1"/>
  <c r="I160" i="1"/>
  <c r="J160" i="1" s="1"/>
  <c r="G160" i="1"/>
  <c r="L160" i="1" s="1"/>
  <c r="L162" i="1"/>
  <c r="L164" i="1"/>
  <c r="G163" i="1"/>
  <c r="L167" i="1"/>
  <c r="F178" i="1"/>
  <c r="F174" i="1" s="1"/>
  <c r="L193" i="1"/>
  <c r="G192" i="1"/>
  <c r="L12" i="2"/>
  <c r="G17" i="2"/>
  <c r="L17" i="2" s="1"/>
  <c r="L23" i="2"/>
  <c r="I25" i="2"/>
  <c r="J25" i="2" s="1"/>
  <c r="L25" i="2" s="1"/>
  <c r="L31" i="2"/>
  <c r="L40" i="2"/>
  <c r="I43" i="2"/>
  <c r="G43" i="2"/>
  <c r="G100" i="2"/>
  <c r="L100" i="2" s="1"/>
  <c r="I108" i="2"/>
  <c r="J108" i="2" s="1"/>
  <c r="G108" i="2"/>
  <c r="I11" i="2"/>
  <c r="L14" i="2"/>
  <c r="L13" i="2" s="1"/>
  <c r="L18" i="2"/>
  <c r="G74" i="2"/>
  <c r="L74" i="2" s="1"/>
  <c r="I76" i="2"/>
  <c r="J76" i="2" s="1"/>
  <c r="L76" i="2" s="1"/>
  <c r="G80" i="2"/>
  <c r="L80" i="2" s="1"/>
  <c r="I82" i="2"/>
  <c r="J82" i="2" s="1"/>
  <c r="L82" i="2" s="1"/>
  <c r="G86" i="2"/>
  <c r="L86" i="2" s="1"/>
  <c r="I88" i="2"/>
  <c r="J88" i="2" s="1"/>
  <c r="L88" i="2" s="1"/>
  <c r="G92" i="2"/>
  <c r="L92" i="2" s="1"/>
  <c r="L101" i="2"/>
  <c r="I103" i="2"/>
  <c r="I107" i="2"/>
  <c r="G107" i="2"/>
  <c r="F105" i="2"/>
  <c r="L137" i="2"/>
  <c r="I141" i="2"/>
  <c r="J141" i="2" s="1"/>
  <c r="G141" i="2"/>
  <c r="G150" i="2"/>
  <c r="K211" i="2"/>
  <c r="K184" i="2"/>
  <c r="L193" i="2"/>
  <c r="K22" i="4"/>
  <c r="L129" i="2"/>
  <c r="J136" i="2"/>
  <c r="I135" i="2"/>
  <c r="L157" i="2"/>
  <c r="I161" i="2"/>
  <c r="J161" i="2" s="1"/>
  <c r="G161" i="2"/>
  <c r="L170" i="2"/>
  <c r="I174" i="2"/>
  <c r="J174" i="2" s="1"/>
  <c r="G174" i="2"/>
  <c r="I182" i="2"/>
  <c r="G182" i="2"/>
  <c r="G180" i="2" s="1"/>
  <c r="F180" i="2"/>
  <c r="G10" i="2"/>
  <c r="L45" i="2"/>
  <c r="L51" i="2"/>
  <c r="L57" i="2"/>
  <c r="L63" i="2"/>
  <c r="L69" i="2"/>
  <c r="I73" i="2"/>
  <c r="J73" i="2" s="1"/>
  <c r="G73" i="2"/>
  <c r="I79" i="2"/>
  <c r="J79" i="2" s="1"/>
  <c r="G79" i="2"/>
  <c r="I85" i="2"/>
  <c r="J85" i="2" s="1"/>
  <c r="L85" i="2" s="1"/>
  <c r="G85" i="2"/>
  <c r="I91" i="2"/>
  <c r="J91" i="2" s="1"/>
  <c r="G91" i="2"/>
  <c r="G94" i="2"/>
  <c r="G105" i="2"/>
  <c r="L117" i="2"/>
  <c r="I127" i="2"/>
  <c r="J127" i="2" s="1"/>
  <c r="G127" i="2"/>
  <c r="G136" i="2"/>
  <c r="G135" i="2" s="1"/>
  <c r="L151" i="2"/>
  <c r="I155" i="2"/>
  <c r="J155" i="2" s="1"/>
  <c r="G155" i="2"/>
  <c r="I168" i="2"/>
  <c r="J168" i="2" s="1"/>
  <c r="J165" i="2" s="1"/>
  <c r="G168" i="2"/>
  <c r="I188" i="2"/>
  <c r="G188" i="2"/>
  <c r="G227" i="1"/>
  <c r="L227" i="1" s="1"/>
  <c r="L75" i="2"/>
  <c r="L81" i="2"/>
  <c r="L87" i="2"/>
  <c r="L93" i="2"/>
  <c r="I95" i="2"/>
  <c r="I114" i="2"/>
  <c r="J114" i="2" s="1"/>
  <c r="G114" i="2"/>
  <c r="G110" i="2" s="1"/>
  <c r="G118" i="2"/>
  <c r="L118" i="2" s="1"/>
  <c r="F116" i="2"/>
  <c r="I134" i="2"/>
  <c r="J134" i="2" s="1"/>
  <c r="G134" i="2"/>
  <c r="G131" i="2" s="1"/>
  <c r="L156" i="2"/>
  <c r="G162" i="2"/>
  <c r="L162" i="2" s="1"/>
  <c r="L169" i="2"/>
  <c r="G175" i="2"/>
  <c r="L175" i="2" s="1"/>
  <c r="G183" i="2"/>
  <c r="L183" i="2" s="1"/>
  <c r="I190" i="2"/>
  <c r="J190" i="2" s="1"/>
  <c r="G190" i="2"/>
  <c r="I19" i="3"/>
  <c r="I18" i="3" s="1"/>
  <c r="O23" i="3"/>
  <c r="I16" i="2"/>
  <c r="G16" i="2"/>
  <c r="I22" i="2"/>
  <c r="J22" i="2" s="1"/>
  <c r="G22" i="2"/>
  <c r="I28" i="2"/>
  <c r="J28" i="2" s="1"/>
  <c r="G28" i="2"/>
  <c r="I34" i="2"/>
  <c r="J34" i="2" s="1"/>
  <c r="G34" i="2"/>
  <c r="I99" i="2"/>
  <c r="G99" i="2"/>
  <c r="G98" i="2" s="1"/>
  <c r="F135" i="2"/>
  <c r="J150" i="2"/>
  <c r="I198" i="2"/>
  <c r="J198" i="2" s="1"/>
  <c r="G198" i="2"/>
  <c r="I206" i="2"/>
  <c r="G206" i="2"/>
  <c r="G205" i="2" s="1"/>
  <c r="F205" i="2"/>
  <c r="J23" i="3"/>
  <c r="O31" i="3"/>
  <c r="P31" i="3" s="1"/>
  <c r="J31" i="3"/>
  <c r="S45" i="3"/>
  <c r="N66" i="3"/>
  <c r="H65" i="3"/>
  <c r="J66" i="3"/>
  <c r="O77" i="3"/>
  <c r="I76" i="3"/>
  <c r="J77" i="3"/>
  <c r="Q11" i="4"/>
  <c r="Q10" i="4" s="1"/>
  <c r="P10" i="4"/>
  <c r="Q13" i="4"/>
  <c r="G18" i="4"/>
  <c r="K18" i="4" s="1"/>
  <c r="M18" i="4"/>
  <c r="N18" i="4" s="1"/>
  <c r="R18" i="4" s="1"/>
  <c r="J20" i="4"/>
  <c r="P20" i="4"/>
  <c r="Q20" i="4" s="1"/>
  <c r="Q34" i="4"/>
  <c r="Q33" i="4" s="1"/>
  <c r="I193" i="5"/>
  <c r="J193" i="5" s="1"/>
  <c r="G193" i="5"/>
  <c r="N71" i="3"/>
  <c r="P72" i="3"/>
  <c r="P71" i="3" s="1"/>
  <c r="F75" i="4"/>
  <c r="M14" i="4"/>
  <c r="N14" i="4" s="1"/>
  <c r="G14" i="4"/>
  <c r="P16" i="4"/>
  <c r="Q16" i="4" s="1"/>
  <c r="R16" i="4" s="1"/>
  <c r="J16" i="4"/>
  <c r="K16" i="4" s="1"/>
  <c r="Q79" i="3"/>
  <c r="Q18" i="3"/>
  <c r="O25" i="3"/>
  <c r="P25" i="3" s="1"/>
  <c r="J25" i="3"/>
  <c r="N32" i="3"/>
  <c r="P32" i="3" s="1"/>
  <c r="J32" i="3"/>
  <c r="N38" i="3"/>
  <c r="P38" i="3" s="1"/>
  <c r="J38" i="3"/>
  <c r="N44" i="3"/>
  <c r="P44" i="3" s="1"/>
  <c r="J44" i="3"/>
  <c r="N50" i="3"/>
  <c r="P50" i="3" s="1"/>
  <c r="J50" i="3"/>
  <c r="N56" i="3"/>
  <c r="P56" i="3" s="1"/>
  <c r="J56" i="3"/>
  <c r="N62" i="3"/>
  <c r="P62" i="3" s="1"/>
  <c r="J62" i="3"/>
  <c r="R79" i="3"/>
  <c r="I12" i="4"/>
  <c r="J14" i="4"/>
  <c r="P14" i="4"/>
  <c r="Q14" i="4" s="1"/>
  <c r="P42" i="4"/>
  <c r="Q43" i="4"/>
  <c r="Q42" i="4" s="1"/>
  <c r="I19" i="5"/>
  <c r="G19" i="5"/>
  <c r="F17" i="5"/>
  <c r="F131" i="2"/>
  <c r="F38" i="2" s="1"/>
  <c r="F145" i="2"/>
  <c r="F165" i="2"/>
  <c r="J13" i="3"/>
  <c r="P17" i="3"/>
  <c r="P24" i="3"/>
  <c r="S24" i="3" s="1"/>
  <c r="N74" i="3"/>
  <c r="H73" i="3"/>
  <c r="J74" i="3"/>
  <c r="K11" i="4"/>
  <c r="G10" i="4"/>
  <c r="K13" i="4"/>
  <c r="R19" i="4"/>
  <c r="U19" i="4" s="1"/>
  <c r="J69" i="4"/>
  <c r="J68" i="4" s="1"/>
  <c r="I68" i="4"/>
  <c r="P69" i="4"/>
  <c r="I58" i="5"/>
  <c r="J58" i="5" s="1"/>
  <c r="G58" i="5"/>
  <c r="I89" i="5"/>
  <c r="J89" i="5" s="1"/>
  <c r="G89" i="5"/>
  <c r="G201" i="2"/>
  <c r="K209" i="2"/>
  <c r="K208" i="2" s="1"/>
  <c r="K207" i="2" s="1"/>
  <c r="N26" i="3"/>
  <c r="P26" i="3" s="1"/>
  <c r="J26" i="3"/>
  <c r="P34" i="3"/>
  <c r="P40" i="3"/>
  <c r="P46" i="3"/>
  <c r="P52" i="3"/>
  <c r="S52" i="3" s="1"/>
  <c r="P58" i="3"/>
  <c r="S58" i="3" s="1"/>
  <c r="P64" i="3"/>
  <c r="S64" i="3" s="1"/>
  <c r="K33" i="4"/>
  <c r="G155" i="5"/>
  <c r="G154" i="5" s="1"/>
  <c r="F154" i="5"/>
  <c r="I155" i="5"/>
  <c r="I197" i="2"/>
  <c r="J197" i="2" s="1"/>
  <c r="G197" i="2"/>
  <c r="L197" i="2" s="1"/>
  <c r="G199" i="2"/>
  <c r="I202" i="2"/>
  <c r="H10" i="3"/>
  <c r="N14" i="3"/>
  <c r="P14" i="3" s="1"/>
  <c r="J14" i="3"/>
  <c r="H19" i="3"/>
  <c r="O37" i="3"/>
  <c r="P37" i="3" s="1"/>
  <c r="J37" i="3"/>
  <c r="O43" i="3"/>
  <c r="P43" i="3" s="1"/>
  <c r="J43" i="3"/>
  <c r="O49" i="3"/>
  <c r="P49" i="3" s="1"/>
  <c r="J49" i="3"/>
  <c r="O55" i="3"/>
  <c r="P55" i="3" s="1"/>
  <c r="J55" i="3"/>
  <c r="O61" i="3"/>
  <c r="P61" i="3" s="1"/>
  <c r="J61" i="3"/>
  <c r="H69" i="3"/>
  <c r="J70" i="3"/>
  <c r="O73" i="3"/>
  <c r="Q80" i="3"/>
  <c r="M10" i="4"/>
  <c r="N11" i="4"/>
  <c r="N13" i="4"/>
  <c r="M20" i="4"/>
  <c r="N20" i="4" s="1"/>
  <c r="R20" i="4" s="1"/>
  <c r="G20" i="4"/>
  <c r="P22" i="4"/>
  <c r="Q22" i="4" s="1"/>
  <c r="R22" i="4" s="1"/>
  <c r="J22" i="4"/>
  <c r="G46" i="4"/>
  <c r="K47" i="4"/>
  <c r="R56" i="4"/>
  <c r="P64" i="4"/>
  <c r="Q65" i="4"/>
  <c r="Q64" i="4" s="1"/>
  <c r="I37" i="5"/>
  <c r="J37" i="5" s="1"/>
  <c r="G37" i="5"/>
  <c r="L44" i="5"/>
  <c r="I82" i="5"/>
  <c r="J82" i="5" s="1"/>
  <c r="L82" i="5" s="1"/>
  <c r="G82" i="5"/>
  <c r="J143" i="5"/>
  <c r="H71" i="3"/>
  <c r="N76" i="3"/>
  <c r="S23" i="4"/>
  <c r="M28" i="4"/>
  <c r="G28" i="4"/>
  <c r="M31" i="4"/>
  <c r="N31" i="4" s="1"/>
  <c r="R31" i="4" s="1"/>
  <c r="I33" i="4"/>
  <c r="M34" i="4"/>
  <c r="F33" i="4"/>
  <c r="M39" i="4"/>
  <c r="N39" i="4" s="1"/>
  <c r="R39" i="4" s="1"/>
  <c r="M46" i="4"/>
  <c r="F50" i="4"/>
  <c r="M51" i="4"/>
  <c r="P55" i="4"/>
  <c r="R60" i="4"/>
  <c r="P67" i="4"/>
  <c r="M68" i="4"/>
  <c r="L13" i="5"/>
  <c r="L12" i="5" s="1"/>
  <c r="J12" i="5"/>
  <c r="L20" i="5"/>
  <c r="L33" i="5"/>
  <c r="L38" i="5"/>
  <c r="L54" i="5"/>
  <c r="L59" i="5"/>
  <c r="L72" i="5"/>
  <c r="I76" i="5"/>
  <c r="J76" i="5" s="1"/>
  <c r="G76" i="5"/>
  <c r="L83" i="5"/>
  <c r="G175" i="5"/>
  <c r="I175" i="5"/>
  <c r="J175" i="5" s="1"/>
  <c r="G189" i="5"/>
  <c r="I189" i="5"/>
  <c r="J189" i="5" s="1"/>
  <c r="L189" i="5" s="1"/>
  <c r="J209" i="5"/>
  <c r="M36" i="4"/>
  <c r="N36" i="4" s="1"/>
  <c r="R36" i="4" s="1"/>
  <c r="G36" i="4"/>
  <c r="M44" i="4"/>
  <c r="N44" i="4" s="1"/>
  <c r="R44" i="4" s="1"/>
  <c r="G44" i="4"/>
  <c r="K44" i="4" s="1"/>
  <c r="U44" i="4" s="1"/>
  <c r="P48" i="4"/>
  <c r="Q48" i="4" s="1"/>
  <c r="J48" i="4"/>
  <c r="K48" i="4" s="1"/>
  <c r="N58" i="4"/>
  <c r="K63" i="4"/>
  <c r="S75" i="4"/>
  <c r="S74" i="4" s="1"/>
  <c r="L22" i="5"/>
  <c r="I31" i="5"/>
  <c r="J31" i="5" s="1"/>
  <c r="G31" i="5"/>
  <c r="L43" i="5"/>
  <c r="I52" i="5"/>
  <c r="J52" i="5" s="1"/>
  <c r="G52" i="5"/>
  <c r="L61" i="5"/>
  <c r="I70" i="5"/>
  <c r="J70" i="5" s="1"/>
  <c r="G70" i="5"/>
  <c r="I118" i="5"/>
  <c r="J118" i="5" s="1"/>
  <c r="G118" i="5"/>
  <c r="G148" i="5"/>
  <c r="I148" i="5"/>
  <c r="J148" i="5" s="1"/>
  <c r="R80" i="3"/>
  <c r="R26" i="4"/>
  <c r="J28" i="4"/>
  <c r="S76" i="4"/>
  <c r="G61" i="4"/>
  <c r="F58" i="4"/>
  <c r="G62" i="4"/>
  <c r="K62" i="4" s="1"/>
  <c r="I58" i="4"/>
  <c r="J63" i="4"/>
  <c r="K65" i="4"/>
  <c r="G64" i="4"/>
  <c r="K73" i="4"/>
  <c r="L27" i="5"/>
  <c r="L48" i="5"/>
  <c r="L66" i="5"/>
  <c r="G77" i="5"/>
  <c r="L77" i="5" s="1"/>
  <c r="K40" i="5"/>
  <c r="I101" i="5"/>
  <c r="J101" i="5" s="1"/>
  <c r="G101" i="5"/>
  <c r="K217" i="5"/>
  <c r="L172" i="5"/>
  <c r="J208" i="5"/>
  <c r="J207" i="5" s="1"/>
  <c r="I207" i="5"/>
  <c r="I94" i="7"/>
  <c r="J94" i="7" s="1"/>
  <c r="F91" i="7"/>
  <c r="G94" i="7"/>
  <c r="K31" i="4"/>
  <c r="U31" i="4" s="1"/>
  <c r="J36" i="4"/>
  <c r="K39" i="4"/>
  <c r="J44" i="4"/>
  <c r="J42" i="4" s="1"/>
  <c r="Q47" i="4"/>
  <c r="Q46" i="4" s="1"/>
  <c r="R48" i="4"/>
  <c r="K51" i="4"/>
  <c r="M54" i="4"/>
  <c r="F53" i="4"/>
  <c r="K67" i="4"/>
  <c r="G66" i="4"/>
  <c r="I25" i="5"/>
  <c r="J25" i="5" s="1"/>
  <c r="G25" i="5"/>
  <c r="G32" i="5"/>
  <c r="L32" i="5" s="1"/>
  <c r="I46" i="5"/>
  <c r="J46" i="5" s="1"/>
  <c r="G46" i="5"/>
  <c r="G53" i="5"/>
  <c r="L53" i="5" s="1"/>
  <c r="F41" i="5"/>
  <c r="I64" i="5"/>
  <c r="G64" i="5"/>
  <c r="G71" i="5"/>
  <c r="L71" i="5" s="1"/>
  <c r="L90" i="5"/>
  <c r="L99" i="5"/>
  <c r="G105" i="5"/>
  <c r="G104" i="5" s="1"/>
  <c r="F104" i="5"/>
  <c r="I105" i="5"/>
  <c r="L114" i="5"/>
  <c r="J121" i="5"/>
  <c r="L129" i="5"/>
  <c r="I146" i="5"/>
  <c r="F145" i="5"/>
  <c r="G146" i="5"/>
  <c r="I181" i="5"/>
  <c r="G181" i="5"/>
  <c r="G180" i="5" s="1"/>
  <c r="F180" i="5"/>
  <c r="T75" i="4"/>
  <c r="P27" i="4"/>
  <c r="P30" i="4"/>
  <c r="Q30" i="4" s="1"/>
  <c r="J30" i="4"/>
  <c r="K30" i="4" s="1"/>
  <c r="R35" i="4"/>
  <c r="U35" i="4" s="1"/>
  <c r="P38" i="4"/>
  <c r="Q38" i="4" s="1"/>
  <c r="R38" i="4" s="1"/>
  <c r="J38" i="4"/>
  <c r="K38" i="4" s="1"/>
  <c r="G40" i="4"/>
  <c r="K40" i="4" s="1"/>
  <c r="F42" i="4"/>
  <c r="F24" i="4" s="1"/>
  <c r="N43" i="4"/>
  <c r="I46" i="4"/>
  <c r="N46" i="4"/>
  <c r="G52" i="4"/>
  <c r="G54" i="4"/>
  <c r="J56" i="4"/>
  <c r="M58" i="4"/>
  <c r="P63" i="4"/>
  <c r="Q63" i="4" s="1"/>
  <c r="R63" i="4" s="1"/>
  <c r="L18" i="5"/>
  <c r="L26" i="5"/>
  <c r="L47" i="5"/>
  <c r="I65" i="5"/>
  <c r="J65" i="5" s="1"/>
  <c r="L65" i="5" s="1"/>
  <c r="I88" i="5"/>
  <c r="J88" i="5" s="1"/>
  <c r="G88" i="5"/>
  <c r="J93" i="5"/>
  <c r="I151" i="5"/>
  <c r="J151" i="5" s="1"/>
  <c r="G151" i="5"/>
  <c r="G162" i="5"/>
  <c r="I162" i="5"/>
  <c r="J162" i="5" s="1"/>
  <c r="G56" i="4"/>
  <c r="Q59" i="4"/>
  <c r="J60" i="4"/>
  <c r="K60" i="4" s="1"/>
  <c r="N65" i="4"/>
  <c r="N67" i="4"/>
  <c r="N69" i="4"/>
  <c r="G70" i="4"/>
  <c r="Q73" i="4"/>
  <c r="Q72" i="4" s="1"/>
  <c r="I117" i="5"/>
  <c r="G117" i="5"/>
  <c r="F115" i="5"/>
  <c r="G132" i="5"/>
  <c r="L132" i="5" s="1"/>
  <c r="I134" i="5"/>
  <c r="J134" i="5" s="1"/>
  <c r="L134" i="5" s="1"/>
  <c r="L161" i="5"/>
  <c r="I167" i="5"/>
  <c r="G167" i="5"/>
  <c r="G165" i="5" s="1"/>
  <c r="F165" i="5"/>
  <c r="L174" i="5"/>
  <c r="L188" i="5"/>
  <c r="J12" i="6"/>
  <c r="J11" i="6" s="1"/>
  <c r="I11" i="6"/>
  <c r="L97" i="5"/>
  <c r="J96" i="5"/>
  <c r="L103" i="5"/>
  <c r="L127" i="5"/>
  <c r="I131" i="5"/>
  <c r="J131" i="5" s="1"/>
  <c r="G131" i="5"/>
  <c r="I144" i="5"/>
  <c r="J144" i="5" s="1"/>
  <c r="L144" i="5" s="1"/>
  <c r="G144" i="5"/>
  <c r="G142" i="5" s="1"/>
  <c r="F142" i="5"/>
  <c r="L153" i="5"/>
  <c r="L159" i="5"/>
  <c r="L170" i="5"/>
  <c r="G213" i="5"/>
  <c r="I24" i="6"/>
  <c r="J24" i="6" s="1"/>
  <c r="G24" i="6"/>
  <c r="I52" i="6"/>
  <c r="J52" i="6" s="1"/>
  <c r="G52" i="6"/>
  <c r="K216" i="5"/>
  <c r="I94" i="5"/>
  <c r="J94" i="5" s="1"/>
  <c r="G94" i="5"/>
  <c r="G92" i="5" s="1"/>
  <c r="F92" i="5"/>
  <c r="I96" i="5"/>
  <c r="G98" i="5"/>
  <c r="L98" i="5" s="1"/>
  <c r="F96" i="5"/>
  <c r="I109" i="5"/>
  <c r="G109" i="5"/>
  <c r="G108" i="5" s="1"/>
  <c r="G112" i="5"/>
  <c r="J126" i="5"/>
  <c r="I125" i="5"/>
  <c r="L133" i="5"/>
  <c r="I137" i="5"/>
  <c r="J137" i="5" s="1"/>
  <c r="G137" i="5"/>
  <c r="I160" i="5"/>
  <c r="G160" i="5"/>
  <c r="I173" i="5"/>
  <c r="J173" i="5" s="1"/>
  <c r="L173" i="5" s="1"/>
  <c r="G173" i="5"/>
  <c r="L182" i="5"/>
  <c r="I187" i="5"/>
  <c r="G187" i="5"/>
  <c r="L194" i="5"/>
  <c r="I197" i="5"/>
  <c r="J197" i="5" s="1"/>
  <c r="L197" i="5" s="1"/>
  <c r="G197" i="5"/>
  <c r="J101" i="6"/>
  <c r="J100" i="6" s="1"/>
  <c r="I100" i="6"/>
  <c r="I124" i="5"/>
  <c r="J124" i="5" s="1"/>
  <c r="G124" i="5"/>
  <c r="I212" i="5"/>
  <c r="J212" i="5" s="1"/>
  <c r="G212" i="5"/>
  <c r="I36" i="6"/>
  <c r="J36" i="6" s="1"/>
  <c r="G36" i="6"/>
  <c r="G21" i="6"/>
  <c r="I21" i="6"/>
  <c r="J21" i="6" s="1"/>
  <c r="L47" i="6"/>
  <c r="I66" i="6"/>
  <c r="J66" i="6" s="1"/>
  <c r="G66" i="6"/>
  <c r="L74" i="6"/>
  <c r="I126" i="6"/>
  <c r="J126" i="6" s="1"/>
  <c r="G126" i="6"/>
  <c r="L199" i="5"/>
  <c r="I98" i="6"/>
  <c r="G98" i="6"/>
  <c r="F97" i="6"/>
  <c r="I111" i="6"/>
  <c r="J111" i="6" s="1"/>
  <c r="G111" i="6"/>
  <c r="G77" i="7"/>
  <c r="I77" i="7"/>
  <c r="J77" i="7" s="1"/>
  <c r="F157" i="5"/>
  <c r="G172" i="5"/>
  <c r="G179" i="5"/>
  <c r="G178" i="5" s="1"/>
  <c r="G186" i="5"/>
  <c r="G192" i="5"/>
  <c r="L192" i="5" s="1"/>
  <c r="I201" i="5"/>
  <c r="G27" i="6"/>
  <c r="I27" i="6"/>
  <c r="J27" i="6" s="1"/>
  <c r="I84" i="6"/>
  <c r="J84" i="6" s="1"/>
  <c r="G84" i="6"/>
  <c r="L87" i="6"/>
  <c r="I58" i="7"/>
  <c r="J58" i="7" s="1"/>
  <c r="G58" i="7"/>
  <c r="I204" i="5"/>
  <c r="J204" i="5" s="1"/>
  <c r="F201" i="5"/>
  <c r="F184" i="5" s="1"/>
  <c r="G204" i="5"/>
  <c r="G201" i="5" s="1"/>
  <c r="G207" i="5"/>
  <c r="L208" i="5"/>
  <c r="L207" i="5" s="1"/>
  <c r="J214" i="5"/>
  <c r="J213" i="5" s="1"/>
  <c r="I213" i="5"/>
  <c r="G13" i="6"/>
  <c r="L14" i="6"/>
  <c r="L13" i="6" s="1"/>
  <c r="I18" i="6"/>
  <c r="J18" i="6" s="1"/>
  <c r="G18" i="6"/>
  <c r="I30" i="6"/>
  <c r="J30" i="6" s="1"/>
  <c r="G30" i="6"/>
  <c r="I46" i="6"/>
  <c r="J46" i="6" s="1"/>
  <c r="G46" i="6"/>
  <c r="I91" i="6"/>
  <c r="J91" i="6" s="1"/>
  <c r="G91" i="6"/>
  <c r="F89" i="6"/>
  <c r="L128" i="6"/>
  <c r="J160" i="6"/>
  <c r="I147" i="6"/>
  <c r="J147" i="6" s="1"/>
  <c r="G147" i="6"/>
  <c r="F145" i="6"/>
  <c r="I33" i="6"/>
  <c r="J33" i="6" s="1"/>
  <c r="L33" i="6" s="1"/>
  <c r="F40" i="6"/>
  <c r="I43" i="6"/>
  <c r="J43" i="6" s="1"/>
  <c r="L43" i="6" s="1"/>
  <c r="I49" i="6"/>
  <c r="J49" i="6" s="1"/>
  <c r="L49" i="6" s="1"/>
  <c r="I55" i="6"/>
  <c r="J55" i="6" s="1"/>
  <c r="L55" i="6" s="1"/>
  <c r="I67" i="6"/>
  <c r="J67" i="6" s="1"/>
  <c r="L67" i="6" s="1"/>
  <c r="L72" i="6"/>
  <c r="I85" i="6"/>
  <c r="J85" i="6" s="1"/>
  <c r="L85" i="6" s="1"/>
  <c r="I105" i="6"/>
  <c r="J105" i="6" s="1"/>
  <c r="G105" i="6"/>
  <c r="I107" i="6"/>
  <c r="J107" i="6" s="1"/>
  <c r="L107" i="6" s="1"/>
  <c r="L135" i="6"/>
  <c r="I138" i="6"/>
  <c r="J138" i="6" s="1"/>
  <c r="G138" i="6"/>
  <c r="G151" i="6"/>
  <c r="F149" i="6"/>
  <c r="I151" i="6"/>
  <c r="L154" i="6"/>
  <c r="L162" i="6"/>
  <c r="K167" i="6"/>
  <c r="K114" i="7"/>
  <c r="K113" i="7"/>
  <c r="L15" i="7"/>
  <c r="L14" i="7" s="1"/>
  <c r="J17" i="7"/>
  <c r="G19" i="7"/>
  <c r="I19" i="7"/>
  <c r="J19" i="7" s="1"/>
  <c r="F16" i="7"/>
  <c r="L34" i="7"/>
  <c r="L36" i="7"/>
  <c r="L108" i="6"/>
  <c r="I117" i="6"/>
  <c r="J117" i="6" s="1"/>
  <c r="G117" i="6"/>
  <c r="L141" i="6"/>
  <c r="I156" i="6"/>
  <c r="J157" i="6"/>
  <c r="J156" i="6" s="1"/>
  <c r="G55" i="7"/>
  <c r="L55" i="7" s="1"/>
  <c r="I55" i="7"/>
  <c r="J55" i="7" s="1"/>
  <c r="F209" i="5"/>
  <c r="F15" i="6"/>
  <c r="I63" i="6"/>
  <c r="J63" i="6" s="1"/>
  <c r="L63" i="6" s="1"/>
  <c r="L68" i="6"/>
  <c r="I71" i="6"/>
  <c r="J71" i="6" s="1"/>
  <c r="L71" i="6" s="1"/>
  <c r="I81" i="6"/>
  <c r="J81" i="6" s="1"/>
  <c r="L81" i="6" s="1"/>
  <c r="L86" i="6"/>
  <c r="G106" i="6"/>
  <c r="L106" i="6" s="1"/>
  <c r="L114" i="6"/>
  <c r="G120" i="6"/>
  <c r="G139" i="6"/>
  <c r="L139" i="6" s="1"/>
  <c r="G14" i="7"/>
  <c r="K168" i="6"/>
  <c r="L127" i="6"/>
  <c r="I132" i="6"/>
  <c r="G132" i="6"/>
  <c r="F130" i="6"/>
  <c r="I153" i="6"/>
  <c r="J153" i="6" s="1"/>
  <c r="G153" i="6"/>
  <c r="G65" i="7"/>
  <c r="L65" i="7" s="1"/>
  <c r="I65" i="7"/>
  <c r="J65" i="7" s="1"/>
  <c r="L62" i="6"/>
  <c r="I65" i="6"/>
  <c r="J65" i="6" s="1"/>
  <c r="L65" i="6" s="1"/>
  <c r="I75" i="6"/>
  <c r="J75" i="6" s="1"/>
  <c r="L75" i="6" s="1"/>
  <c r="I83" i="6"/>
  <c r="J83" i="6" s="1"/>
  <c r="L83" i="6" s="1"/>
  <c r="I90" i="6"/>
  <c r="G90" i="6"/>
  <c r="F100" i="6"/>
  <c r="G118" i="6"/>
  <c r="L118" i="6" s="1"/>
  <c r="I125" i="6"/>
  <c r="G125" i="6"/>
  <c r="F123" i="6"/>
  <c r="I146" i="6"/>
  <c r="G146" i="6"/>
  <c r="L21" i="7"/>
  <c r="L23" i="7"/>
  <c r="G25" i="7"/>
  <c r="I25" i="7"/>
  <c r="J25" i="7" s="1"/>
  <c r="L48" i="7"/>
  <c r="G57" i="7"/>
  <c r="L57" i="7" s="1"/>
  <c r="I57" i="7"/>
  <c r="J57" i="7" s="1"/>
  <c r="G67" i="7"/>
  <c r="I67" i="7"/>
  <c r="J67" i="7" s="1"/>
  <c r="L79" i="7"/>
  <c r="G81" i="7"/>
  <c r="L81" i="7" s="1"/>
  <c r="I81" i="7"/>
  <c r="J81" i="7" s="1"/>
  <c r="K115" i="7"/>
  <c r="G49" i="7"/>
  <c r="I49" i="7"/>
  <c r="J49" i="7" s="1"/>
  <c r="G63" i="7"/>
  <c r="G39" i="7" s="1"/>
  <c r="I63" i="7"/>
  <c r="J63" i="7" s="1"/>
  <c r="L89" i="7"/>
  <c r="I95" i="7"/>
  <c r="J95" i="7" s="1"/>
  <c r="G95" i="7"/>
  <c r="G91" i="7" s="1"/>
  <c r="G158" i="6"/>
  <c r="I160" i="6"/>
  <c r="G11" i="7"/>
  <c r="I11" i="7"/>
  <c r="I27" i="7"/>
  <c r="J27" i="7" s="1"/>
  <c r="L27" i="7" s="1"/>
  <c r="G31" i="7"/>
  <c r="I31" i="7"/>
  <c r="J31" i="7" s="1"/>
  <c r="L33" i="7"/>
  <c r="J42" i="7"/>
  <c r="L47" i="7"/>
  <c r="G59" i="7"/>
  <c r="I59" i="7"/>
  <c r="J59" i="7" s="1"/>
  <c r="L70" i="7"/>
  <c r="L18" i="7"/>
  <c r="G37" i="7"/>
  <c r="I37" i="7"/>
  <c r="J37" i="7" s="1"/>
  <c r="J41" i="7"/>
  <c r="G45" i="7"/>
  <c r="I45" i="7"/>
  <c r="J45" i="7" s="1"/>
  <c r="F40" i="7"/>
  <c r="F115" i="7" s="1"/>
  <c r="G75" i="7"/>
  <c r="L75" i="7" s="1"/>
  <c r="I75" i="7"/>
  <c r="J75" i="7" s="1"/>
  <c r="F93" i="6"/>
  <c r="F120" i="6"/>
  <c r="G150" i="6"/>
  <c r="I155" i="6"/>
  <c r="J155" i="6" s="1"/>
  <c r="L155" i="6" s="1"/>
  <c r="G165" i="6"/>
  <c r="I165" i="6"/>
  <c r="L13" i="7"/>
  <c r="L24" i="7"/>
  <c r="G28" i="7"/>
  <c r="L28" i="7" s="1"/>
  <c r="L50" i="7"/>
  <c r="L52" i="7"/>
  <c r="L71" i="7"/>
  <c r="G73" i="7"/>
  <c r="I73" i="7"/>
  <c r="J73" i="7" s="1"/>
  <c r="L83" i="7"/>
  <c r="L90" i="7"/>
  <c r="I104" i="7"/>
  <c r="J104" i="7" s="1"/>
  <c r="L104" i="7" s="1"/>
  <c r="I112" i="7"/>
  <c r="J112" i="7" s="1"/>
  <c r="G112" i="7"/>
  <c r="G110" i="7" s="1"/>
  <c r="L46" i="7"/>
  <c r="L64" i="7"/>
  <c r="L82" i="7"/>
  <c r="I109" i="7"/>
  <c r="J109" i="7" s="1"/>
  <c r="G109" i="7"/>
  <c r="L109" i="7" s="1"/>
  <c r="F107" i="7"/>
  <c r="F101" i="7" s="1"/>
  <c r="F114" i="7" s="1"/>
  <c r="J111" i="7"/>
  <c r="F39" i="7"/>
  <c r="L60" i="7"/>
  <c r="L78" i="7"/>
  <c r="I102" i="7"/>
  <c r="G102" i="7"/>
  <c r="L54" i="7"/>
  <c r="L72" i="7"/>
  <c r="I87" i="7"/>
  <c r="J87" i="7" s="1"/>
  <c r="G87" i="7"/>
  <c r="G98" i="7"/>
  <c r="L105" i="7"/>
  <c r="I86" i="7"/>
  <c r="J86" i="7" s="1"/>
  <c r="L86" i="7" s="1"/>
  <c r="I93" i="7"/>
  <c r="I100" i="7"/>
  <c r="I108" i="7"/>
  <c r="G165" i="2" l="1"/>
  <c r="L61" i="2"/>
  <c r="L212" i="1"/>
  <c r="L153" i="1"/>
  <c r="L150" i="1" s="1"/>
  <c r="I113" i="1"/>
  <c r="F197" i="1"/>
  <c r="F232" i="1" s="1"/>
  <c r="F231" i="1" s="1"/>
  <c r="J15" i="1"/>
  <c r="I212" i="1"/>
  <c r="J212" i="1" s="1"/>
  <c r="L113" i="1"/>
  <c r="F22" i="1"/>
  <c r="I15" i="1"/>
  <c r="J31" i="1"/>
  <c r="J22" i="1" s="1"/>
  <c r="G58" i="1"/>
  <c r="G174" i="1"/>
  <c r="L109" i="1"/>
  <c r="G113" i="1"/>
  <c r="G52" i="1" s="1"/>
  <c r="G233" i="1" s="1"/>
  <c r="I143" i="6"/>
  <c r="I120" i="6"/>
  <c r="I93" i="6"/>
  <c r="G160" i="6"/>
  <c r="L105" i="6"/>
  <c r="G93" i="6"/>
  <c r="L147" i="6"/>
  <c r="L111" i="6"/>
  <c r="J159" i="6"/>
  <c r="I158" i="6"/>
  <c r="G100" i="6"/>
  <c r="G15" i="6"/>
  <c r="L144" i="6"/>
  <c r="L58" i="7"/>
  <c r="L49" i="7"/>
  <c r="G107" i="7"/>
  <c r="I110" i="7"/>
  <c r="L67" i="7"/>
  <c r="L12" i="7"/>
  <c r="I40" i="7"/>
  <c r="I115" i="7" s="1"/>
  <c r="J110" i="7"/>
  <c r="L94" i="7"/>
  <c r="F39" i="6"/>
  <c r="F168" i="6" s="1"/>
  <c r="L93" i="6"/>
  <c r="L160" i="6"/>
  <c r="J93" i="6"/>
  <c r="L102" i="6"/>
  <c r="J15" i="6"/>
  <c r="I15" i="6"/>
  <c r="L30" i="6"/>
  <c r="L84" i="6"/>
  <c r="L27" i="6"/>
  <c r="L24" i="6"/>
  <c r="L214" i="5"/>
  <c r="I120" i="5"/>
  <c r="F42" i="5"/>
  <c r="F217" i="5" s="1"/>
  <c r="K215" i="5"/>
  <c r="G145" i="5"/>
  <c r="L46" i="5"/>
  <c r="L52" i="5"/>
  <c r="L175" i="5"/>
  <c r="I142" i="5"/>
  <c r="L37" i="5"/>
  <c r="F216" i="5"/>
  <c r="G115" i="5"/>
  <c r="G120" i="5"/>
  <c r="G157" i="5"/>
  <c r="L151" i="5"/>
  <c r="G17" i="5"/>
  <c r="L101" i="5"/>
  <c r="L148" i="5"/>
  <c r="L89" i="5"/>
  <c r="J113" i="5"/>
  <c r="I112" i="5"/>
  <c r="J15" i="5"/>
  <c r="I14" i="5"/>
  <c r="I209" i="5"/>
  <c r="L94" i="5"/>
  <c r="U62" i="4"/>
  <c r="I25" i="4"/>
  <c r="Q58" i="4"/>
  <c r="U40" i="4"/>
  <c r="T76" i="4"/>
  <c r="U18" i="4"/>
  <c r="K70" i="4"/>
  <c r="U70" i="4" s="1"/>
  <c r="K56" i="4"/>
  <c r="K69" i="4"/>
  <c r="K68" i="4" s="1"/>
  <c r="P24" i="4"/>
  <c r="R30" i="4"/>
  <c r="P58" i="4"/>
  <c r="I75" i="4"/>
  <c r="Q52" i="4"/>
  <c r="P50" i="4"/>
  <c r="U57" i="4"/>
  <c r="J12" i="4"/>
  <c r="T74" i="4"/>
  <c r="U37" i="4"/>
  <c r="K61" i="4"/>
  <c r="U61" i="4" s="1"/>
  <c r="U63" i="4"/>
  <c r="K14" i="4"/>
  <c r="U22" i="4"/>
  <c r="U32" i="4"/>
  <c r="S40" i="3"/>
  <c r="S34" i="3"/>
  <c r="S72" i="3"/>
  <c r="S71" i="3" s="1"/>
  <c r="S47" i="3"/>
  <c r="S17" i="3"/>
  <c r="S13" i="3"/>
  <c r="I149" i="2"/>
  <c r="L134" i="2"/>
  <c r="L131" i="2" s="1"/>
  <c r="L127" i="2"/>
  <c r="L55" i="2"/>
  <c r="J186" i="2"/>
  <c r="J211" i="2" s="1"/>
  <c r="L189" i="2"/>
  <c r="L186" i="2" s="1"/>
  <c r="I145" i="2"/>
  <c r="J145" i="2"/>
  <c r="L141" i="2"/>
  <c r="L114" i="2"/>
  <c r="F39" i="2"/>
  <c r="F210" i="2" s="1"/>
  <c r="J200" i="2"/>
  <c r="I199" i="2"/>
  <c r="J71" i="3"/>
  <c r="S44" i="3"/>
  <c r="S42" i="3"/>
  <c r="I79" i="3"/>
  <c r="I78" i="3" s="1"/>
  <c r="S56" i="3"/>
  <c r="S61" i="3"/>
  <c r="S43" i="3"/>
  <c r="P20" i="3"/>
  <c r="P80" i="3" s="1"/>
  <c r="S21" i="3"/>
  <c r="H18" i="3"/>
  <c r="S46" i="3"/>
  <c r="S27" i="3"/>
  <c r="S41" i="3"/>
  <c r="S51" i="3"/>
  <c r="S49" i="3"/>
  <c r="S31" i="3"/>
  <c r="S35" i="3"/>
  <c r="S15" i="3"/>
  <c r="S39" i="3"/>
  <c r="H79" i="3"/>
  <c r="H78" i="3" s="1"/>
  <c r="N10" i="3"/>
  <c r="S12" i="3"/>
  <c r="S68" i="3"/>
  <c r="S48" i="3"/>
  <c r="N20" i="3"/>
  <c r="N80" i="3" s="1"/>
  <c r="S62" i="3"/>
  <c r="S50" i="3"/>
  <c r="S38" i="3"/>
  <c r="O19" i="3"/>
  <c r="S30" i="3"/>
  <c r="I76" i="4"/>
  <c r="I74" i="4" s="1"/>
  <c r="I23" i="4"/>
  <c r="G38" i="2"/>
  <c r="F209" i="2"/>
  <c r="G41" i="5"/>
  <c r="G216" i="5" s="1"/>
  <c r="I102" i="2"/>
  <c r="J103" i="2"/>
  <c r="J54" i="1"/>
  <c r="I117" i="1"/>
  <c r="J119" i="1"/>
  <c r="J117" i="1" s="1"/>
  <c r="G101" i="7"/>
  <c r="J146" i="6"/>
  <c r="J145" i="6" s="1"/>
  <c r="I145" i="6"/>
  <c r="L124" i="5"/>
  <c r="J125" i="5"/>
  <c r="L126" i="5"/>
  <c r="L125" i="5" s="1"/>
  <c r="L88" i="5"/>
  <c r="R73" i="4"/>
  <c r="R72" i="4" s="1"/>
  <c r="J181" i="5"/>
  <c r="I180" i="5"/>
  <c r="K64" i="4"/>
  <c r="G58" i="4"/>
  <c r="I131" i="2"/>
  <c r="L58" i="5"/>
  <c r="S25" i="3"/>
  <c r="L161" i="2"/>
  <c r="G149" i="6"/>
  <c r="L150" i="6"/>
  <c r="J16" i="7"/>
  <c r="L17" i="7"/>
  <c r="F38" i="7"/>
  <c r="F113" i="7" s="1"/>
  <c r="I164" i="6"/>
  <c r="J165" i="6"/>
  <c r="J164" i="6" s="1"/>
  <c r="I39" i="7"/>
  <c r="I38" i="7" s="1"/>
  <c r="L95" i="7"/>
  <c r="G130" i="6"/>
  <c r="L117" i="6"/>
  <c r="J151" i="6"/>
  <c r="J149" i="6" s="1"/>
  <c r="I149" i="6"/>
  <c r="L91" i="6"/>
  <c r="L204" i="5"/>
  <c r="L201" i="5" s="1"/>
  <c r="J201" i="5"/>
  <c r="L126" i="6"/>
  <c r="L36" i="6"/>
  <c r="I108" i="5"/>
  <c r="J109" i="5"/>
  <c r="L52" i="6"/>
  <c r="L96" i="5"/>
  <c r="U60" i="4"/>
  <c r="L162" i="5"/>
  <c r="J92" i="5"/>
  <c r="L93" i="5"/>
  <c r="L92" i="5" s="1"/>
  <c r="J58" i="4"/>
  <c r="R47" i="4"/>
  <c r="R46" i="4" s="1"/>
  <c r="Q27" i="4"/>
  <c r="J146" i="5"/>
  <c r="I145" i="5"/>
  <c r="J64" i="5"/>
  <c r="K72" i="4"/>
  <c r="U73" i="4"/>
  <c r="U72" i="4" s="1"/>
  <c r="K42" i="4"/>
  <c r="J46" i="4"/>
  <c r="J25" i="4" s="1"/>
  <c r="J76" i="4" s="1"/>
  <c r="P66" i="4"/>
  <c r="Q67" i="4"/>
  <c r="Q66" i="4" s="1"/>
  <c r="K20" i="4"/>
  <c r="U20" i="4" s="1"/>
  <c r="S55" i="3"/>
  <c r="S37" i="3"/>
  <c r="I165" i="2"/>
  <c r="J10" i="3"/>
  <c r="R78" i="3"/>
  <c r="Q78" i="3"/>
  <c r="P66" i="3"/>
  <c r="P65" i="3" s="1"/>
  <c r="N65" i="3"/>
  <c r="P10" i="3"/>
  <c r="L198" i="2"/>
  <c r="L211" i="2"/>
  <c r="K231" i="1"/>
  <c r="I105" i="2"/>
  <c r="J107" i="2"/>
  <c r="G197" i="1"/>
  <c r="L163" i="1"/>
  <c r="L146" i="1"/>
  <c r="G133" i="1"/>
  <c r="G150" i="1"/>
  <c r="L188" i="1"/>
  <c r="L175" i="1"/>
  <c r="I150" i="1"/>
  <c r="G117" i="1"/>
  <c r="L119" i="1"/>
  <c r="L117" i="1" s="1"/>
  <c r="G164" i="6"/>
  <c r="I10" i="7"/>
  <c r="J11" i="7"/>
  <c r="J10" i="7" s="1"/>
  <c r="U38" i="4"/>
  <c r="J76" i="3"/>
  <c r="J213" i="1"/>
  <c r="I213" i="1"/>
  <c r="I197" i="1" s="1"/>
  <c r="I107" i="7"/>
  <c r="I101" i="7" s="1"/>
  <c r="J108" i="7"/>
  <c r="L19" i="7"/>
  <c r="G16" i="7"/>
  <c r="J98" i="6"/>
  <c r="J97" i="6" s="1"/>
  <c r="I97" i="6"/>
  <c r="L131" i="5"/>
  <c r="J24" i="4"/>
  <c r="R59" i="4"/>
  <c r="L76" i="5"/>
  <c r="K46" i="4"/>
  <c r="J69" i="3"/>
  <c r="S70" i="3"/>
  <c r="S69" i="3" s="1"/>
  <c r="J202" i="2"/>
  <c r="I201" i="2"/>
  <c r="L193" i="5"/>
  <c r="I98" i="2"/>
  <c r="J99" i="2"/>
  <c r="L121" i="2"/>
  <c r="I110" i="2"/>
  <c r="L142" i="2"/>
  <c r="L27" i="1"/>
  <c r="L26" i="1" s="1"/>
  <c r="G26" i="1"/>
  <c r="L110" i="2"/>
  <c r="J100" i="7"/>
  <c r="I98" i="7"/>
  <c r="L87" i="7"/>
  <c r="J102" i="7"/>
  <c r="L112" i="7"/>
  <c r="L45" i="7"/>
  <c r="G40" i="7"/>
  <c r="G115" i="7" s="1"/>
  <c r="L37" i="7"/>
  <c r="L25" i="7"/>
  <c r="G89" i="6"/>
  <c r="L153" i="6"/>
  <c r="L101" i="6"/>
  <c r="L100" i="6" s="1"/>
  <c r="I16" i="7"/>
  <c r="K166" i="6"/>
  <c r="L138" i="6"/>
  <c r="G184" i="5"/>
  <c r="L77" i="7"/>
  <c r="L212" i="5"/>
  <c r="L209" i="5" s="1"/>
  <c r="G209" i="5"/>
  <c r="J160" i="5"/>
  <c r="I157" i="5"/>
  <c r="J167" i="5"/>
  <c r="I165" i="5"/>
  <c r="N68" i="4"/>
  <c r="G68" i="4"/>
  <c r="K54" i="4"/>
  <c r="G53" i="4"/>
  <c r="R43" i="4"/>
  <c r="R42" i="4" s="1"/>
  <c r="N42" i="4"/>
  <c r="L25" i="5"/>
  <c r="P46" i="4"/>
  <c r="L186" i="5"/>
  <c r="L70" i="5"/>
  <c r="L31" i="5"/>
  <c r="Q55" i="4"/>
  <c r="P53" i="4"/>
  <c r="K28" i="4"/>
  <c r="M12" i="4"/>
  <c r="O20" i="3"/>
  <c r="O80" i="3" s="1"/>
  <c r="J155" i="5"/>
  <c r="I154" i="5"/>
  <c r="U26" i="4"/>
  <c r="S26" i="3"/>
  <c r="S22" i="3"/>
  <c r="G96" i="5"/>
  <c r="R14" i="4"/>
  <c r="P12" i="4"/>
  <c r="P77" i="3"/>
  <c r="P76" i="3" s="1"/>
  <c r="O76" i="3"/>
  <c r="O79" i="3" s="1"/>
  <c r="L34" i="2"/>
  <c r="G15" i="2"/>
  <c r="J95" i="2"/>
  <c r="I94" i="2"/>
  <c r="L79" i="2"/>
  <c r="J182" i="2"/>
  <c r="I180" i="2"/>
  <c r="L140" i="1"/>
  <c r="I109" i="1"/>
  <c r="L203" i="1"/>
  <c r="L202" i="1" s="1"/>
  <c r="J179" i="1"/>
  <c r="I178" i="1"/>
  <c r="I174" i="1" s="1"/>
  <c r="G125" i="1"/>
  <c r="G154" i="1"/>
  <c r="L155" i="1"/>
  <c r="L154" i="1" s="1"/>
  <c r="J194" i="2"/>
  <c r="I192" i="2"/>
  <c r="I185" i="2" s="1"/>
  <c r="I184" i="2" s="1"/>
  <c r="J196" i="1"/>
  <c r="J192" i="1" s="1"/>
  <c r="I192" i="1"/>
  <c r="I31" i="1"/>
  <c r="I22" i="1" s="1"/>
  <c r="G97" i="6"/>
  <c r="K10" i="4"/>
  <c r="L116" i="2"/>
  <c r="I133" i="1"/>
  <c r="J134" i="1"/>
  <c r="J133" i="1" s="1"/>
  <c r="L32" i="1"/>
  <c r="L31" i="1" s="1"/>
  <c r="G31" i="1"/>
  <c r="J110" i="2"/>
  <c r="L42" i="7"/>
  <c r="J40" i="7"/>
  <c r="J115" i="7" s="1"/>
  <c r="L168" i="2"/>
  <c r="J43" i="2"/>
  <c r="J90" i="6"/>
  <c r="J89" i="6" s="1"/>
  <c r="I89" i="6"/>
  <c r="F38" i="6"/>
  <c r="G40" i="6"/>
  <c r="L12" i="6"/>
  <c r="L11" i="6" s="1"/>
  <c r="I40" i="6"/>
  <c r="N66" i="4"/>
  <c r="M42" i="4"/>
  <c r="U48" i="4"/>
  <c r="M50" i="4"/>
  <c r="N51" i="4"/>
  <c r="F25" i="4"/>
  <c r="F76" i="4" s="1"/>
  <c r="F74" i="4" s="1"/>
  <c r="N28" i="4"/>
  <c r="R11" i="4"/>
  <c r="R10" i="4" s="1"/>
  <c r="N10" i="4"/>
  <c r="P68" i="4"/>
  <c r="P75" i="4" s="1"/>
  <c r="Q69" i="4"/>
  <c r="Q68" i="4" s="1"/>
  <c r="G12" i="4"/>
  <c r="P74" i="3"/>
  <c r="P73" i="3" s="1"/>
  <c r="N73" i="3"/>
  <c r="S32" i="3"/>
  <c r="J20" i="3"/>
  <c r="J80" i="3" s="1"/>
  <c r="P23" i="3"/>
  <c r="P19" i="3" s="1"/>
  <c r="P18" i="3" s="1"/>
  <c r="Q12" i="4"/>
  <c r="J65" i="3"/>
  <c r="I15" i="2"/>
  <c r="J16" i="2"/>
  <c r="N19" i="3"/>
  <c r="J188" i="2"/>
  <c r="G149" i="2"/>
  <c r="G39" i="2" s="1"/>
  <c r="G210" i="2" s="1"/>
  <c r="L63" i="1"/>
  <c r="I58" i="1"/>
  <c r="I51" i="1" s="1"/>
  <c r="J59" i="1"/>
  <c r="G225" i="1"/>
  <c r="I154" i="1"/>
  <c r="J127" i="1"/>
  <c r="J125" i="1" s="1"/>
  <c r="I125" i="1"/>
  <c r="G145" i="6"/>
  <c r="J132" i="6"/>
  <c r="J130" i="6" s="1"/>
  <c r="I130" i="6"/>
  <c r="K66" i="4"/>
  <c r="J19" i="5"/>
  <c r="I17" i="5"/>
  <c r="J11" i="2"/>
  <c r="I10" i="2"/>
  <c r="L53" i="1"/>
  <c r="G109" i="1"/>
  <c r="G51" i="1" s="1"/>
  <c r="L111" i="7"/>
  <c r="G10" i="7"/>
  <c r="U56" i="4"/>
  <c r="L121" i="5"/>
  <c r="L120" i="5" s="1"/>
  <c r="J120" i="5"/>
  <c r="R13" i="4"/>
  <c r="N12" i="4"/>
  <c r="J73" i="3"/>
  <c r="U14" i="4"/>
  <c r="L22" i="2"/>
  <c r="U16" i="4"/>
  <c r="J131" i="2"/>
  <c r="J93" i="7"/>
  <c r="I91" i="7"/>
  <c r="G123" i="6"/>
  <c r="J187" i="5"/>
  <c r="I184" i="5"/>
  <c r="L213" i="5"/>
  <c r="G50" i="4"/>
  <c r="K52" i="4"/>
  <c r="U30" i="4"/>
  <c r="I104" i="5"/>
  <c r="J105" i="5"/>
  <c r="K36" i="4"/>
  <c r="U36" i="4" s="1"/>
  <c r="G25" i="4"/>
  <c r="G76" i="4" s="1"/>
  <c r="L73" i="7"/>
  <c r="J39" i="7"/>
  <c r="L41" i="7"/>
  <c r="L59" i="7"/>
  <c r="L31" i="7"/>
  <c r="L63" i="7"/>
  <c r="J125" i="6"/>
  <c r="J123" i="6" s="1"/>
  <c r="J39" i="6" s="1"/>
  <c r="J168" i="6" s="1"/>
  <c r="I123" i="6"/>
  <c r="I39" i="6" s="1"/>
  <c r="I168" i="6" s="1"/>
  <c r="L157" i="6"/>
  <c r="L156" i="6" s="1"/>
  <c r="L46" i="6"/>
  <c r="L18" i="6"/>
  <c r="L66" i="6"/>
  <c r="L21" i="6"/>
  <c r="L179" i="5"/>
  <c r="L178" i="5" s="1"/>
  <c r="L137" i="5"/>
  <c r="I115" i="5"/>
  <c r="I42" i="5" s="1"/>
  <c r="I217" i="5" s="1"/>
  <c r="J117" i="5"/>
  <c r="N64" i="4"/>
  <c r="R65" i="4"/>
  <c r="R64" i="4" s="1"/>
  <c r="I92" i="5"/>
  <c r="M53" i="4"/>
  <c r="N54" i="4"/>
  <c r="U39" i="4"/>
  <c r="G42" i="4"/>
  <c r="L118" i="5"/>
  <c r="N34" i="4"/>
  <c r="M33" i="4"/>
  <c r="M25" i="4" s="1"/>
  <c r="M76" i="4" s="1"/>
  <c r="J142" i="5"/>
  <c r="L143" i="5"/>
  <c r="L142" i="5" s="1"/>
  <c r="S14" i="3"/>
  <c r="U13" i="4"/>
  <c r="K12" i="4"/>
  <c r="J19" i="3"/>
  <c r="I205" i="2"/>
  <c r="J206" i="2"/>
  <c r="L150" i="2"/>
  <c r="J149" i="2"/>
  <c r="L28" i="2"/>
  <c r="L218" i="1"/>
  <c r="L190" i="2"/>
  <c r="I116" i="2"/>
  <c r="I39" i="2" s="1"/>
  <c r="I210" i="2" s="1"/>
  <c r="L155" i="2"/>
  <c r="L91" i="2"/>
  <c r="L73" i="2"/>
  <c r="L174" i="2"/>
  <c r="L136" i="2"/>
  <c r="L135" i="2" s="1"/>
  <c r="J135" i="2"/>
  <c r="L108" i="2"/>
  <c r="J150" i="1"/>
  <c r="J223" i="1"/>
  <c r="L224" i="1"/>
  <c r="L223" i="1" s="1"/>
  <c r="G15" i="1"/>
  <c r="L16" i="1"/>
  <c r="L15" i="1" s="1"/>
  <c r="G229" i="1"/>
  <c r="L230" i="1"/>
  <c r="L229" i="1" s="1"/>
  <c r="L92" i="1"/>
  <c r="I225" i="1"/>
  <c r="J226" i="1"/>
  <c r="J225" i="1" s="1"/>
  <c r="L148" i="2"/>
  <c r="L145" i="2" s="1"/>
  <c r="L67" i="2"/>
  <c r="L182" i="1"/>
  <c r="G192" i="2"/>
  <c r="G185" i="2" s="1"/>
  <c r="G184" i="2" s="1"/>
  <c r="L49" i="2"/>
  <c r="I166" i="1"/>
  <c r="J168" i="1"/>
  <c r="J166" i="1" s="1"/>
  <c r="J154" i="1"/>
  <c r="L121" i="1"/>
  <c r="L120" i="1" s="1"/>
  <c r="I52" i="1" l="1"/>
  <c r="I233" i="1" s="1"/>
  <c r="L196" i="1"/>
  <c r="L192" i="1" s="1"/>
  <c r="G50" i="1"/>
  <c r="G39" i="6"/>
  <c r="G168" i="6" s="1"/>
  <c r="L146" i="6"/>
  <c r="L145" i="6" s="1"/>
  <c r="J158" i="6"/>
  <c r="L159" i="6"/>
  <c r="L158" i="6" s="1"/>
  <c r="L39" i="7"/>
  <c r="L15" i="6"/>
  <c r="L90" i="6"/>
  <c r="L89" i="6" s="1"/>
  <c r="F40" i="5"/>
  <c r="I41" i="5"/>
  <c r="I40" i="5" s="1"/>
  <c r="L113" i="5"/>
  <c r="L112" i="5" s="1"/>
  <c r="J112" i="5"/>
  <c r="F215" i="5"/>
  <c r="G42" i="5"/>
  <c r="G217" i="5" s="1"/>
  <c r="L15" i="5"/>
  <c r="L14" i="5" s="1"/>
  <c r="J14" i="5"/>
  <c r="U12" i="4"/>
  <c r="R52" i="4"/>
  <c r="U52" i="4" s="1"/>
  <c r="Q50" i="4"/>
  <c r="Q24" i="4" s="1"/>
  <c r="Q75" i="4" s="1"/>
  <c r="R12" i="4"/>
  <c r="K58" i="4"/>
  <c r="U11" i="4"/>
  <c r="U10" i="4" s="1"/>
  <c r="U47" i="4"/>
  <c r="U46" i="4" s="1"/>
  <c r="U65" i="4"/>
  <c r="U64" i="4" s="1"/>
  <c r="P25" i="4"/>
  <c r="P76" i="4" s="1"/>
  <c r="P74" i="4" s="1"/>
  <c r="U43" i="4"/>
  <c r="U42" i="4" s="1"/>
  <c r="M24" i="4"/>
  <c r="N18" i="3"/>
  <c r="F37" i="2"/>
  <c r="F208" i="2"/>
  <c r="F207" i="2" s="1"/>
  <c r="J199" i="2"/>
  <c r="L200" i="2"/>
  <c r="L199" i="2" s="1"/>
  <c r="I38" i="2"/>
  <c r="I37" i="2" s="1"/>
  <c r="G209" i="2"/>
  <c r="G208" i="2" s="1"/>
  <c r="G207" i="2" s="1"/>
  <c r="S10" i="3"/>
  <c r="S74" i="3"/>
  <c r="S73" i="3" s="1"/>
  <c r="O78" i="3"/>
  <c r="S66" i="3"/>
  <c r="S65" i="3" s="1"/>
  <c r="M23" i="4"/>
  <c r="M75" i="4"/>
  <c r="M74" i="4" s="1"/>
  <c r="I232" i="1"/>
  <c r="I231" i="1" s="1"/>
  <c r="L103" i="2"/>
  <c r="L102" i="2" s="1"/>
  <c r="J102" i="2"/>
  <c r="J178" i="1"/>
  <c r="J174" i="1" s="1"/>
  <c r="L179" i="1"/>
  <c r="L178" i="1" s="1"/>
  <c r="L174" i="1" s="1"/>
  <c r="R34" i="4"/>
  <c r="N33" i="4"/>
  <c r="J201" i="2"/>
  <c r="L202" i="2"/>
  <c r="L201" i="2" s="1"/>
  <c r="R58" i="4"/>
  <c r="U59" i="4"/>
  <c r="U58" i="4" s="1"/>
  <c r="N79" i="3"/>
  <c r="N78" i="3" s="1"/>
  <c r="I114" i="7"/>
  <c r="I113" i="7"/>
  <c r="L134" i="1"/>
  <c r="L133" i="1" s="1"/>
  <c r="J79" i="3"/>
  <c r="J78" i="3" s="1"/>
  <c r="L64" i="5"/>
  <c r="L132" i="6"/>
  <c r="G37" i="2"/>
  <c r="L149" i="2"/>
  <c r="L105" i="5"/>
  <c r="L104" i="5" s="1"/>
  <c r="J104" i="5"/>
  <c r="L19" i="5"/>
  <c r="L17" i="5" s="1"/>
  <c r="J17" i="5"/>
  <c r="S23" i="3"/>
  <c r="S19" i="3" s="1"/>
  <c r="L160" i="5"/>
  <c r="L157" i="5" s="1"/>
  <c r="J157" i="5"/>
  <c r="P79" i="3"/>
  <c r="P78" i="3" s="1"/>
  <c r="F23" i="4"/>
  <c r="L168" i="1"/>
  <c r="L166" i="1" s="1"/>
  <c r="N50" i="4"/>
  <c r="R51" i="4"/>
  <c r="G38" i="6"/>
  <c r="L127" i="1"/>
  <c r="L125" i="1" s="1"/>
  <c r="S20" i="3"/>
  <c r="R69" i="4"/>
  <c r="L11" i="7"/>
  <c r="L10" i="7" s="1"/>
  <c r="F37" i="6"/>
  <c r="F167" i="6"/>
  <c r="F166" i="6" s="1"/>
  <c r="L43" i="2"/>
  <c r="L217" i="1"/>
  <c r="L213" i="1" s="1"/>
  <c r="G22" i="1"/>
  <c r="J23" i="4"/>
  <c r="S76" i="3"/>
  <c r="L165" i="6"/>
  <c r="L164" i="6" s="1"/>
  <c r="L130" i="6"/>
  <c r="L16" i="7"/>
  <c r="J180" i="5"/>
  <c r="L181" i="5"/>
  <c r="L180" i="5" s="1"/>
  <c r="J75" i="4"/>
  <c r="J74" i="4" s="1"/>
  <c r="L117" i="5"/>
  <c r="L115" i="5" s="1"/>
  <c r="J115" i="5"/>
  <c r="R28" i="4"/>
  <c r="N24" i="4"/>
  <c r="K53" i="4"/>
  <c r="K25" i="4" s="1"/>
  <c r="K76" i="4" s="1"/>
  <c r="L93" i="7"/>
  <c r="L91" i="7" s="1"/>
  <c r="J91" i="7"/>
  <c r="L194" i="2"/>
  <c r="L192" i="2" s="1"/>
  <c r="J192" i="2"/>
  <c r="J185" i="2" s="1"/>
  <c r="J184" i="2" s="1"/>
  <c r="Q53" i="4"/>
  <c r="R55" i="4"/>
  <c r="U55" i="4" s="1"/>
  <c r="G215" i="5"/>
  <c r="L206" i="2"/>
  <c r="J205" i="2"/>
  <c r="L155" i="5"/>
  <c r="L154" i="5" s="1"/>
  <c r="J154" i="5"/>
  <c r="G24" i="4"/>
  <c r="G23" i="4" s="1"/>
  <c r="J38" i="7"/>
  <c r="L187" i="5"/>
  <c r="L184" i="5" s="1"/>
  <c r="J184" i="5"/>
  <c r="L125" i="6"/>
  <c r="L123" i="6" s="1"/>
  <c r="L39" i="6" s="1"/>
  <c r="G114" i="7"/>
  <c r="L11" i="2"/>
  <c r="L10" i="2" s="1"/>
  <c r="J10" i="2"/>
  <c r="G38" i="7"/>
  <c r="G113" i="7" s="1"/>
  <c r="L226" i="1"/>
  <c r="L225" i="1" s="1"/>
  <c r="L188" i="2"/>
  <c r="L185" i="2" s="1"/>
  <c r="R67" i="4"/>
  <c r="L165" i="2"/>
  <c r="L98" i="6"/>
  <c r="L97" i="6" s="1"/>
  <c r="L95" i="2"/>
  <c r="L94" i="2" s="1"/>
  <c r="L38" i="2" s="1"/>
  <c r="J94" i="2"/>
  <c r="L22" i="1"/>
  <c r="L99" i="2"/>
  <c r="L98" i="2" s="1"/>
  <c r="J98" i="2"/>
  <c r="J107" i="7"/>
  <c r="J101" i="7" s="1"/>
  <c r="J113" i="7" s="1"/>
  <c r="L108" i="7"/>
  <c r="L107" i="7" s="1"/>
  <c r="S77" i="3"/>
  <c r="K50" i="4"/>
  <c r="K24" i="4" s="1"/>
  <c r="J145" i="5"/>
  <c r="L146" i="5"/>
  <c r="L145" i="5" s="1"/>
  <c r="L109" i="5"/>
  <c r="L108" i="5" s="1"/>
  <c r="L42" i="5" s="1"/>
  <c r="J108" i="5"/>
  <c r="J42" i="5" s="1"/>
  <c r="J217" i="5" s="1"/>
  <c r="L54" i="1"/>
  <c r="J52" i="1"/>
  <c r="J233" i="1" s="1"/>
  <c r="G40" i="5"/>
  <c r="L16" i="2"/>
  <c r="L15" i="2" s="1"/>
  <c r="J15" i="2"/>
  <c r="J40" i="6"/>
  <c r="J38" i="6" s="1"/>
  <c r="I38" i="6"/>
  <c r="L182" i="2"/>
  <c r="L180" i="2" s="1"/>
  <c r="J180" i="2"/>
  <c r="L100" i="7"/>
  <c r="L98" i="7" s="1"/>
  <c r="J98" i="7"/>
  <c r="L40" i="7"/>
  <c r="L38" i="7" s="1"/>
  <c r="L107" i="2"/>
  <c r="L105" i="2" s="1"/>
  <c r="J105" i="2"/>
  <c r="G232" i="1"/>
  <c r="G231" i="1" s="1"/>
  <c r="J18" i="3"/>
  <c r="R54" i="4"/>
  <c r="N53" i="4"/>
  <c r="L110" i="7"/>
  <c r="J58" i="1"/>
  <c r="J51" i="1" s="1"/>
  <c r="J50" i="1" s="1"/>
  <c r="L59" i="1"/>
  <c r="L58" i="1" s="1"/>
  <c r="L151" i="6"/>
  <c r="L149" i="6" s="1"/>
  <c r="J197" i="1"/>
  <c r="L221" i="1"/>
  <c r="L167" i="5"/>
  <c r="L165" i="5" s="1"/>
  <c r="J165" i="5"/>
  <c r="Q25" i="4"/>
  <c r="R27" i="4"/>
  <c r="L102" i="7"/>
  <c r="O18" i="3"/>
  <c r="J39" i="2" l="1"/>
  <c r="J210" i="2" s="1"/>
  <c r="L51" i="1"/>
  <c r="I50" i="1"/>
  <c r="J114" i="7"/>
  <c r="J41" i="5"/>
  <c r="J40" i="5" s="1"/>
  <c r="I216" i="5"/>
  <c r="I215" i="5" s="1"/>
  <c r="P23" i="4"/>
  <c r="R53" i="4"/>
  <c r="I209" i="2"/>
  <c r="I208" i="2" s="1"/>
  <c r="I207" i="2" s="1"/>
  <c r="L197" i="1"/>
  <c r="J232" i="1"/>
  <c r="J231" i="1" s="1"/>
  <c r="L217" i="5"/>
  <c r="L101" i="7"/>
  <c r="U28" i="4"/>
  <c r="U24" i="4" s="1"/>
  <c r="K23" i="4"/>
  <c r="L209" i="2"/>
  <c r="N75" i="4"/>
  <c r="N74" i="4" s="1"/>
  <c r="L40" i="6"/>
  <c r="L38" i="6" s="1"/>
  <c r="L41" i="5"/>
  <c r="L216" i="5" s="1"/>
  <c r="G75" i="4"/>
  <c r="G74" i="4" s="1"/>
  <c r="L205" i="2"/>
  <c r="J216" i="5"/>
  <c r="J215" i="5" s="1"/>
  <c r="R33" i="4"/>
  <c r="R25" i="4" s="1"/>
  <c r="R76" i="4" s="1"/>
  <c r="U34" i="4"/>
  <c r="U33" i="4" s="1"/>
  <c r="S79" i="3"/>
  <c r="R66" i="4"/>
  <c r="U67" i="4"/>
  <c r="U66" i="4" s="1"/>
  <c r="G37" i="6"/>
  <c r="G167" i="6"/>
  <c r="G166" i="6" s="1"/>
  <c r="I37" i="6"/>
  <c r="I167" i="6"/>
  <c r="I166" i="6" s="1"/>
  <c r="L52" i="1"/>
  <c r="J38" i="2"/>
  <c r="J37" i="2" s="1"/>
  <c r="R50" i="4"/>
  <c r="R24" i="4" s="1"/>
  <c r="U51" i="4"/>
  <c r="U50" i="4" s="1"/>
  <c r="U27" i="4"/>
  <c r="L115" i="7"/>
  <c r="J37" i="6"/>
  <c r="J167" i="6"/>
  <c r="J166" i="6" s="1"/>
  <c r="L184" i="2"/>
  <c r="R68" i="4"/>
  <c r="U69" i="4"/>
  <c r="U68" i="4" s="1"/>
  <c r="Q76" i="4"/>
  <c r="Q74" i="4" s="1"/>
  <c r="Q23" i="4"/>
  <c r="L168" i="6"/>
  <c r="U54" i="4"/>
  <c r="U53" i="4" s="1"/>
  <c r="L39" i="2"/>
  <c r="L37" i="2" s="1"/>
  <c r="S80" i="3"/>
  <c r="S18" i="3"/>
  <c r="N25" i="4"/>
  <c r="N76" i="4" s="1"/>
  <c r="K75" i="4"/>
  <c r="K74" i="4" s="1"/>
  <c r="U25" i="4" l="1"/>
  <c r="L232" i="1"/>
  <c r="R23" i="4"/>
  <c r="R75" i="4"/>
  <c r="R74" i="4" s="1"/>
  <c r="U23" i="4"/>
  <c r="U75" i="4"/>
  <c r="U74" i="4" s="1"/>
  <c r="L233" i="1"/>
  <c r="U76" i="4"/>
  <c r="L113" i="7"/>
  <c r="L215" i="5"/>
  <c r="S78" i="3"/>
  <c r="J209" i="2"/>
  <c r="J208" i="2" s="1"/>
  <c r="J207" i="2" s="1"/>
  <c r="L50" i="1"/>
  <c r="L37" i="6"/>
  <c r="L167" i="6"/>
  <c r="L166" i="6" s="1"/>
  <c r="L210" i="2"/>
  <c r="L208" i="2" s="1"/>
  <c r="L207" i="2" s="1"/>
  <c r="L114" i="7"/>
  <c r="L40" i="5"/>
  <c r="N23" i="4"/>
  <c r="L231" i="1" l="1"/>
  <c r="L239" i="1" s="1"/>
</calcChain>
</file>

<file path=xl/comments1.xml><?xml version="1.0" encoding="utf-8"?>
<comments xmlns="http://schemas.openxmlformats.org/spreadsheetml/2006/main">
  <authors>
    <author/>
  </authors>
  <commentList>
    <comment ref="K20" authorId="0" shapeId="0">
      <text>
        <r>
          <rPr>
            <b/>
            <sz val="9"/>
            <color rgb="FF000000"/>
            <rFont val="Arial"/>
            <family val="2"/>
            <charset val="204"/>
          </rPr>
          <t>Головня Татьяна Васильевна:</t>
        </r>
        <r>
          <rPr>
            <b/>
            <sz val="9"/>
            <color rgb="FF000000"/>
            <rFont val="Arial"/>
            <family val="2"/>
            <charset val="204"/>
          </rPr>
          <t xml:space="preserve">
</t>
        </r>
        <r>
          <rPr>
            <sz val="9"/>
            <color rgb="FF000000"/>
            <rFont val="Arial"/>
            <family val="2"/>
            <charset val="204"/>
          </rPr>
          <t>переход на э/бойлер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11" authorId="0" shapeId="0">
      <text>
        <r>
          <rPr>
            <sz val="10"/>
            <color rgb="FF000000"/>
            <rFont val="Arial"/>
            <family val="2"/>
            <charset val="204"/>
          </rPr>
          <t>договор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48" authorId="0" shapeId="0">
      <text>
        <r>
          <rPr>
            <sz val="10"/>
            <color rgb="FF00000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color rgb="FF000000"/>
            <rFont val="Arial"/>
            <family val="2"/>
            <charset val="204"/>
          </rPr>
          <t>1 контур</t>
        </r>
        <r>
          <rPr>
            <sz val="9"/>
            <color rgb="FF000000"/>
            <rFont val="Arial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<sst xmlns="http://schemas.openxmlformats.org/spreadsheetml/2006/main" count="3579" uniqueCount="918">
  <si>
    <t>Приложение</t>
  </si>
  <si>
    <t>к Приказу Министерства ЖКХ</t>
  </si>
  <si>
    <t>и энергетики Камчатского края</t>
  </si>
  <si>
    <t>"Приложение 1.1</t>
  </si>
  <si>
    <t xml:space="preserve"> Расчет ассигнований, необходимых для оплаты электрической энергии в 2023 году  краевым государственным бюджетным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</si>
  <si>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</si>
  <si>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</si>
  <si>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</si>
  <si>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</si>
  <si>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01.01.2023 - 30.06.2023</t>
  </si>
  <si>
    <t>01.07.2023 - 31.12.2023</t>
  </si>
  <si>
    <t>2023 год (всего)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</si>
  <si>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</si>
  <si>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</si>
  <si>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</si>
  <si>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</si>
  <si>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</si>
  <si>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</si>
  <si>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</si>
  <si>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</si>
  <si>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</si>
  <si>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</si>
  <si>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</si>
  <si>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</si>
  <si>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1.</t>
  </si>
  <si>
    <t>Администрация Губернатора Камчатского края в том числе:</t>
  </si>
  <si>
    <t xml:space="preserve"> 1.1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</si>
  <si>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</t>
  </si>
  <si>
    <t>Елизовский  р-н</t>
  </si>
  <si>
    <t>ПАО "Камчатскэнерго"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</si>
  <si>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"Малки")</t>
  </si>
  <si>
    <t>1.2.</t>
  </si>
  <si>
    <t>Краевое государственное бюджетное учреждение "Автобаза  Администрации Губернатора  Камчатского края"</t>
  </si>
  <si>
    <t>г. Петропавловск-Камчатский</t>
  </si>
  <si>
    <t>2.</t>
  </si>
  <si>
    <t>Министерство природных ресурсов и экологии Камчатского края, в том числе</t>
  </si>
  <si>
    <t xml:space="preserve"> 2.1</t>
  </si>
  <si>
    <t>Краевое государственное бюджетное учреждение "Природный парк "Вулканы Камчатки"</t>
  </si>
  <si>
    <t>г. Елизово</t>
  </si>
  <si>
    <t>Быстринский район, с. Эссо</t>
  </si>
  <si>
    <t>АО "ЮЭСК"</t>
  </si>
  <si>
    <t>3.</t>
  </si>
  <si>
    <t>Министерство образования  Камчатского края, в том числе:</t>
  </si>
  <si>
    <t xml:space="preserve"> 3.1</t>
  </si>
  <si>
    <t>Краевое государственное бюджетное образовательное учреждение дополнительного образования детей "Камчатский дворец детского творчества"</t>
  </si>
  <si>
    <t>г.Петропавловск-Камчатский</t>
  </si>
  <si>
    <t xml:space="preserve"> 3.2</t>
  </si>
  <si>
    <t>Краевое государственное бюджетное образовательное учреждение дополнительного образования детей "Камчатский центр детского и юношеского технического творчества"</t>
  </si>
  <si>
    <t xml:space="preserve"> 3.3</t>
  </si>
  <si>
    <t>Краевое государственное бюджетное образовательное учреждение дополнительного образования детей "Камчатский центр развития творчества детей и юношества "Рассветы Камчатки"</t>
  </si>
  <si>
    <t xml:space="preserve"> 3.4</t>
  </si>
  <si>
    <t>Краевое государственное профессиональное  образовательное бюджетное учреждение "Камчатский педагогический колледж", в том числе:</t>
  </si>
  <si>
    <r>
      <t>общежитие</t>
    </r>
    <r>
      <rPr>
        <b/>
        <i/>
        <sz val="10"/>
        <color rgb="FF000000"/>
        <rFont val="Times New Roman1"/>
        <charset val="204"/>
      </rPr>
      <t xml:space="preserve"> </t>
    </r>
    <r>
      <rPr>
        <b/>
        <i/>
        <sz val="10"/>
        <color rgb="FFFF0000"/>
        <rFont val="Times New Roman1"/>
        <charset val="204"/>
      </rPr>
      <t>по тарифу для населения</t>
    </r>
  </si>
  <si>
    <r>
      <t>учебный корпус</t>
    </r>
    <r>
      <rPr>
        <b/>
        <i/>
        <sz val="10"/>
        <color rgb="FF000000"/>
        <rFont val="Times New Roman1"/>
        <charset val="204"/>
      </rPr>
      <t>по общему тарифу</t>
    </r>
  </si>
  <si>
    <t xml:space="preserve"> 3.5</t>
  </si>
  <si>
    <t>Краевое государственное профессиональное  образовательное бюджетное учреждение "Камчатский индустриальный техникум"</t>
  </si>
  <si>
    <t xml:space="preserve"> г.Вилючинск</t>
  </si>
  <si>
    <t>ПАО «Камчатскэнерго»</t>
  </si>
  <si>
    <t xml:space="preserve"> 3.6</t>
  </si>
  <si>
    <t>Филиал краевого государственного профессионального  образовательного бюджетного учреждения "Камчатский индустриальный техникум"   в п.Усть-Камчатск</t>
  </si>
  <si>
    <t>п. Усть-Камчатск</t>
  </si>
  <si>
    <t xml:space="preserve"> 3.7</t>
  </si>
  <si>
    <t>Краевое государственное профессиональное  образовательное бюджетное учреждение "Паланский колледж", в том числе:</t>
  </si>
  <si>
    <t>Городской округ «посёлок Палана»</t>
  </si>
  <si>
    <r>
      <t xml:space="preserve">общежитие </t>
    </r>
    <r>
      <rPr>
        <b/>
        <i/>
        <sz val="10"/>
        <color rgb="FFFF0000"/>
        <rFont val="Times New Roman1"/>
        <charset val="204"/>
      </rPr>
      <t>по тарифу для населения</t>
    </r>
  </si>
  <si>
    <r>
      <t xml:space="preserve">учебный корпус </t>
    </r>
    <r>
      <rPr>
        <b/>
        <i/>
        <sz val="10"/>
        <color rgb="FF000000"/>
        <rFont val="Times New Roman1"/>
        <charset val="204"/>
      </rPr>
      <t>по общему тарифу</t>
    </r>
  </si>
  <si>
    <t>3.8</t>
  </si>
  <si>
    <t>Краевое государственное профессиональное образовательное бюджетное учреждение "Камчатский промышленный техникум"</t>
  </si>
  <si>
    <t>3.9</t>
  </si>
  <si>
    <t>Краевое государственное профессиональное образовательное бюджетное учреждение "Камчатский сельскохозяйственный техникум" (п.Сосновка)</t>
  </si>
  <si>
    <t>Елизовский район, п. Сосновка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</si>
  <si>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техникум"(Мильково)</t>
  </si>
  <si>
    <t>Мильковский р-н, с. Мильково</t>
  </si>
  <si>
    <t>3.10</t>
  </si>
  <si>
    <t>Краевое государственное общеобразовательное  бюджетное учреждение "Елизовская школа-интернат для обучающихся с ограниченными возможностями здоровья"</t>
  </si>
  <si>
    <t>3.11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</si>
  <si>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 </t>
  </si>
  <si>
    <t>3.12</t>
  </si>
  <si>
    <t xml:space="preserve">Краевое государственное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</si>
  <si>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район, п. Пионерский</t>
  </si>
  <si>
    <t>3.13</t>
  </si>
  <si>
    <t>Краевое государственное общеобразовательное бюджетное учреждение "Камчатская школа-интернат для детей-сирот и детей, оставшихся без попечения родителей"</t>
  </si>
  <si>
    <t>3.14</t>
  </si>
  <si>
    <t>Краевое государственное общеобразовательное бюджетное учреждение "Тиличикская школа-интернат для обучающихся с ограниченными возможностями здоровья"</t>
  </si>
  <si>
    <t>Олюторский р-н, с. Тиличики</t>
  </si>
  <si>
    <t>3.15</t>
  </si>
  <si>
    <t>Краевое государственное общеобразовательное бюджетное учреждение "Петропавловск-Камчатская школа-интернат для детей-сирот и детей, оставшихся без попечения родителей, с ограниченными возможностями здоровья"</t>
  </si>
  <si>
    <t>3.16</t>
  </si>
  <si>
    <t>Краевое государственное общеобразовательное бюджетное учреждение «Петропавловск - Камчатская школа № 2 для обучающихся с ограниченными возможностями здоровья»</t>
  </si>
  <si>
    <t>3.17</t>
  </si>
  <si>
    <t>Краевое государственное общеобразовательное бюджетное учреждение Мильковская средняя школа № 1</t>
  </si>
  <si>
    <t>3.18</t>
  </si>
  <si>
    <t>Краевое государственное общеобразовательное бюджетное учреждение Мильковская средняя школа № 2</t>
  </si>
  <si>
    <t>3.19</t>
  </si>
  <si>
    <t>Краевое государственное общеобразовательное бюджетное учреждение Мильковская открытая сменная средняя школа</t>
  </si>
  <si>
    <t>3.20</t>
  </si>
  <si>
    <t>Краевое государственное общеобразовательное бюджетное учреждение Елизовская районная вечерняя (сменная) школа</t>
  </si>
  <si>
    <t>3.21</t>
  </si>
  <si>
    <t>Краевое государственное общеобразовательное бюджетное учреждение Средняя школа № 2 г.Петропавловск-Камчатский</t>
  </si>
  <si>
    <t>3.22</t>
  </si>
  <si>
    <t>Краевое государственное общеобразовательное бюджетное учреждение Вечерняя (сменная) школа № 16  г.Петропавловск-Камчатский</t>
  </si>
  <si>
    <t>4.</t>
  </si>
  <si>
    <t>Министерство здравоохранения  Камчатского края, в том числе:</t>
  </si>
  <si>
    <t>краевой бюджет</t>
  </si>
  <si>
    <t>бюджет ОМС</t>
  </si>
  <si>
    <t xml:space="preserve"> 4.1</t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</si>
  <si>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</si>
  <si>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</si>
  <si>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</t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</si>
  <si>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</si>
  <si>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 (</t>
    </r>
    <r>
      <rPr>
        <b/>
        <sz val="10"/>
        <color rgb="FF000000"/>
        <rFont val="Times New Roman"/>
        <family val="1"/>
        <charset val="204"/>
      </rPr>
      <t>бюджет фонда ОМС)</t>
    </r>
  </si>
  <si>
    <t>4.3</t>
  </si>
  <si>
    <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</si>
  <si>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4.4</t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</si>
  <si>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</si>
  <si>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учебный корпус  по общему тарифу</t>
  </si>
  <si>
    <r>
      <t xml:space="preserve">общежитие </t>
    </r>
    <r>
      <rPr>
        <sz val="10"/>
        <color rgb="FFC9211E"/>
        <rFont val="Arial"/>
        <family val="2"/>
        <charset val="204"/>
      </rPr>
      <t>по тарифу для населения</t>
    </r>
  </si>
  <si>
    <t>учебный корпус (филиал пгт. Палана) по общему тарифу</t>
  </si>
  <si>
    <t>4.5</t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</si>
  <si>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</si>
  <si>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4.6</t>
  </si>
  <si>
    <r>
      <t xml:space="preserve">Государственное бюджетное учреждение здравоохранения "Камчатский краевой наркологический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</si>
  <si>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4.7</t>
  </si>
  <si>
    <r>
      <t xml:space="preserve">Государственное бюджетное учреждение здравоохранения "Камчатский краевой онкологический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</si>
  <si>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онкологический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</si>
  <si>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4.8</t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</si>
  <si>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</si>
  <si>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</si>
  <si>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4.9</t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</si>
  <si>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</si>
  <si>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color rgb="FF000000"/>
        <rFont val="Times New Roman"/>
        <family val="1"/>
        <charset val="204"/>
      </rPr>
      <t>(бюджет ОМС)</t>
    </r>
  </si>
  <si>
    <t>4.10</t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</si>
  <si>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</si>
  <si>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color rgb="FF000000"/>
        <rFont val="Times New Roman"/>
        <family val="1"/>
        <charset val="204"/>
      </rPr>
      <t xml:space="preserve"> бюджет фонда ОМС)</t>
    </r>
  </si>
  <si>
    <t xml:space="preserve"> 4.11</t>
  </si>
  <si>
    <r>
      <t xml:space="preserve">Государственное бюджетное учреждение здравоохранения "Бюро судебно-медицинской экспертизы " ( ул. Орджоникидзе, 9а ) </t>
    </r>
    <r>
      <rPr>
        <b/>
        <sz val="11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</si>
  <si>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"Бюро судебно-медицинской экспертизы" ( г. Елизово, Пограничная 18а 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</si>
  <si>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4.12</t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</si>
  <si>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</si>
  <si>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</si>
  <si>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4.13</t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</si>
  <si>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</si>
  <si>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4.14</t>
  </si>
  <si>
    <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</si>
  <si>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4.15</t>
  </si>
  <si>
    <r>
      <t>Филиал № 1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u/>
        <sz val="10"/>
        <color rgb="FF000000"/>
        <rFont val="Times New Roman"/>
        <family val="1"/>
        <charset val="204"/>
      </rPr>
      <t>пгт. Палана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</si>
  <si>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4.16</t>
  </si>
  <si>
    <r>
      <t>Филиал № 2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</t>
    </r>
    <r>
      <rPr>
        <b/>
        <u/>
        <sz val="10"/>
        <color rgb="FF000000"/>
        <rFont val="Times New Roman"/>
        <family val="1"/>
        <charset val="204"/>
      </rPr>
      <t xml:space="preserve"> с. Тиличики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</si>
  <si>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с. Тиличики</t>
  </si>
  <si>
    <t xml:space="preserve"> 4.17</t>
  </si>
  <si>
    <r>
      <t>Филиал № 3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</t>
    </r>
    <r>
      <rPr>
        <b/>
        <u/>
        <sz val="10"/>
        <color rgb="FF000000"/>
        <rFont val="Times New Roman"/>
        <family val="1"/>
        <charset val="204"/>
      </rPr>
      <t xml:space="preserve"> п.Оссора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</si>
  <si>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п Оссора</t>
  </si>
  <si>
    <t xml:space="preserve"> 4.18</t>
  </si>
  <si>
    <r>
      <t>Государственное бюджетное учреждение здравоохранения "Быстринская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</si>
  <si>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"Быстринская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</si>
  <si>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4.19</t>
  </si>
  <si>
    <r>
      <t>Государственное бюджетное учреждение здравоохранения "Ключевская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</si>
  <si>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Усть-Камчатский район, п. Ключи</t>
  </si>
  <si>
    <r>
      <t xml:space="preserve">Государственное бюджетное учреждение здравоохранения "Ключевская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</si>
  <si>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4.20</t>
  </si>
  <si>
    <r>
      <t>Козыревское отделение</t>
    </r>
    <r>
      <rPr>
        <sz val="10"/>
        <color rgb="FF000000"/>
        <rFont val="Times New Roman"/>
        <family val="1"/>
        <charset val="204"/>
      </rPr>
      <t xml:space="preserve"> ГБУЗ КК "Ключевская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</si>
  <si>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Усть-Камчатский район, п. Козыревск</t>
  </si>
  <si>
    <r>
      <t>Козыревское отделение</t>
    </r>
    <r>
      <rPr>
        <sz val="10"/>
        <color rgb="FF000000"/>
        <rFont val="Times New Roman"/>
        <family val="1"/>
        <charset val="204"/>
      </rPr>
      <t xml:space="preserve"> ГБУЗ КК "Ключевская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</si>
  <si>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t xml:space="preserve"> 4.21</t>
  </si>
  <si>
    <r>
      <t>Государственное бюджетное учреждение здравоохранения "Петропавловск-Камчатская городская станция скорой медицинской помощи"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</si>
  <si>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станция скорой медицинской помощи"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</si>
  <si>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4.22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</si>
  <si>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1</t>
    </r>
    <r>
      <rPr>
        <sz val="10"/>
        <color rgb="FF000000"/>
        <rFont val="Times New Roman"/>
        <family val="1"/>
        <charset val="204"/>
      </rPr>
      <t>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</si>
  <si>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</si>
  <si>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4.23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</si>
  <si>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</si>
  <si>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4.24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</si>
  <si>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 № 2 </t>
    </r>
    <r>
      <rPr>
        <sz val="10"/>
        <color rgb="FF000000"/>
        <rFont val="Times New Roman"/>
        <family val="1"/>
        <charset val="204"/>
      </rPr>
      <t>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</si>
  <si>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2</t>
    </r>
    <r>
      <rPr>
        <sz val="10"/>
        <color rgb="FF000000"/>
        <rFont val="Times New Roman"/>
        <family val="1"/>
        <charset val="204"/>
      </rPr>
      <t xml:space="preserve"> 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</si>
  <si>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2</t>
    </r>
    <r>
      <rPr>
        <sz val="10"/>
        <color rgb="FF000000"/>
        <rFont val="Times New Roman"/>
        <family val="1"/>
        <charset val="204"/>
      </rPr>
      <t xml:space="preserve"> " (поликлиника ул. Индустриальная)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</si>
  <si>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4.25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</si>
  <si>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детская поликлиника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</si>
  <si>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4.26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</si>
  <si>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детская поликлиника № 2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</si>
  <si>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4.27</t>
  </si>
  <si>
    <r>
      <t>Государственное бюджетное учреждение здравоохранения "Петропавловск-Камчатская городская гериатрическая больница"</t>
    </r>
    <r>
      <rPr>
        <b/>
        <sz val="11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</si>
  <si>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учреждение здравоохранения "Петропавловск-Камчатская городская гериатрическая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</si>
  <si>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4.28</t>
  </si>
  <si>
    <r>
      <t xml:space="preserve">Государственное бюджетное учреждение здравоохранения "Петропавловск-Камчатская городская стоматологическая поликлиника"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</si>
  <si>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</si>
  <si>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4.29</t>
  </si>
  <si>
    <r>
      <t xml:space="preserve">Государственное бюджетное учреждение здравоохранения "Камчатская краевая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</si>
  <si>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4.30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</si>
  <si>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3</t>
    </r>
    <r>
      <rPr>
        <sz val="10"/>
        <color rgb="FF000000"/>
        <rFont val="Times New Roman"/>
        <family val="1"/>
        <charset val="204"/>
      </rPr>
      <t xml:space="preserve"> 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</si>
  <si>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4.31</t>
  </si>
  <si>
    <r>
      <t>Государственное бюджетное учреждение здравоохранения "Камчатский краевой центр общественного здоровья и медицинской профилактики"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</si>
  <si>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"Камчатский краевой центр общественного здоровья и медицинской профилактики" (</t>
    </r>
    <r>
      <rPr>
        <b/>
        <sz val="10"/>
        <color rgb="FF000000"/>
        <rFont val="Times New Roman"/>
        <family val="1"/>
        <charset val="204"/>
      </rPr>
      <t>бюджет фонда ОМС)</t>
    </r>
  </si>
  <si>
    <t>4.32</t>
  </si>
  <si>
    <r>
      <t>Государственное бюджетное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</si>
  <si>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"Камчатская краевая детская инфекционная больница" (</t>
    </r>
    <r>
      <rPr>
        <b/>
        <sz val="10"/>
        <color rgb="FF000000"/>
        <rFont val="Times New Roman"/>
        <family val="1"/>
        <charset val="204"/>
      </rPr>
      <t>бюджет фонда ОМС)</t>
    </r>
  </si>
  <si>
    <t>4.33</t>
  </si>
  <si>
    <r>
      <t>Государственное бюджетное учреждение здравоохранения "Пенжинская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</si>
  <si>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Пенжинский район с. Манилы, с. Слаутное, с. Таловка, с. Аянка, с. Оклан</t>
  </si>
  <si>
    <r>
      <t xml:space="preserve">Государственное бюджетное учреждение здравоохранения "Пенжинская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</si>
  <si>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Пенжинский район с. Каменское</t>
  </si>
  <si>
    <t>4.34</t>
  </si>
  <si>
    <r>
      <t xml:space="preserve">Государственное бюджетное учреждение здравоохранения "Усть-Большерецкая районная больница" всего, в т.ч.: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</si>
  <si>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Государственное бюджетное учреждение здравоохранения "Усть-Большерецкая районная больница"</t>
  </si>
  <si>
    <t>с. Усть-Большерецк</t>
  </si>
  <si>
    <t>ПАО "Камчатэнерго"</t>
  </si>
  <si>
    <r>
      <t xml:space="preserve">Государственное бюджетное учреждение здравоохранения "Усть-Большерецкая районная больница" </t>
    </r>
    <r>
      <rPr>
        <b/>
        <u/>
        <sz val="10"/>
        <color rgb="FF000000"/>
        <rFont val="Times New Roman"/>
        <family val="1"/>
        <charset val="204"/>
      </rPr>
      <t>Октябрьское отделение</t>
    </r>
  </si>
  <si>
    <t>п. Октябрьский</t>
  </si>
  <si>
    <r>
      <t xml:space="preserve">Государственное бюджетное учреждение здравоохранения "Усть-Большерецкая районная больница" </t>
    </r>
    <r>
      <rPr>
        <b/>
        <u/>
        <sz val="10"/>
        <color rgb="FF000000"/>
        <rFont val="Times New Roman"/>
        <family val="1"/>
        <charset val="204"/>
      </rPr>
      <t>Апачинское отделение</t>
    </r>
  </si>
  <si>
    <t>с. Апача</t>
  </si>
  <si>
    <t>Государственное бюджетное  учреждение здравоохранения "Усть-Большерецкая районная больница"  всего, в т.ч.:  (бюджет фонда ОМС)</t>
  </si>
  <si>
    <r>
      <t>Государственное бюджетное учреждение здравоохранения "Усть-Большерецкая районная больница"</t>
    </r>
    <r>
      <rPr>
        <b/>
        <u/>
        <sz val="10"/>
        <color rgb="FF000000"/>
        <rFont val="Times New Roman"/>
        <family val="1"/>
        <charset val="204"/>
      </rPr>
      <t xml:space="preserve"> Апачинское отделение</t>
    </r>
  </si>
  <si>
    <t>4.35</t>
  </si>
  <si>
    <r>
      <t>Государственное бюджетное учреждение здравоохранения "Мильковская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</si>
  <si>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Государственное бюджетное  учреждение здравоохранения "Мильковская районная больница"</t>
  </si>
  <si>
    <r>
      <t xml:space="preserve">Долиновский ФАП - </t>
    </r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КК "Мильковская районная больница"</t>
    </r>
  </si>
  <si>
    <t>Мильковский район с.Долиновка</t>
  </si>
  <si>
    <t>Государственное бюджетное  учреждение здравоохранения "Мильковская районная больница" всего, в  т.ч.: (бюджет фонда ОМС)</t>
  </si>
  <si>
    <t>Атласовская врачебная амбулатория</t>
  </si>
  <si>
    <t>Мильковский район с. Атласово</t>
  </si>
  <si>
    <t>ФАП с. Лазо</t>
  </si>
  <si>
    <t>Мильковский район с. Лазо</t>
  </si>
  <si>
    <t>ФАП с. Шаромы</t>
  </si>
  <si>
    <t>Мильковский район с. Шаромы</t>
  </si>
  <si>
    <t>4.36</t>
  </si>
  <si>
    <r>
      <t>Государственное бюджетное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</si>
  <si>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"Олюторская районная больница" -</t>
    </r>
    <r>
      <rPr>
        <b/>
        <sz val="10"/>
        <color rgb="FF000000"/>
        <rFont val="Times New Roman"/>
        <family val="1"/>
        <charset val="204"/>
      </rPr>
      <t xml:space="preserve"> Тиличики</t>
    </r>
  </si>
  <si>
    <r>
      <t>ОВОП с. Хаилино</t>
    </r>
    <r>
      <rPr>
        <sz val="10"/>
        <color rgb="FF000000"/>
        <rFont val="Times New Roman"/>
        <family val="1"/>
        <charset val="204"/>
      </rPr>
      <t xml:space="preserve"> ГБУЗ КК"Олюторская районная больница"</t>
    </r>
  </si>
  <si>
    <t>с.Хаилино</t>
  </si>
  <si>
    <t>АО "Корякэнерго"</t>
  </si>
  <si>
    <r>
      <t>ОВОП с. Пахачи</t>
    </r>
    <r>
      <rPr>
        <sz val="10"/>
        <color rgb="FF000000"/>
        <rFont val="Times New Roman"/>
        <family val="1"/>
        <charset val="204"/>
      </rPr>
      <t xml:space="preserve"> ГБУЗ КК"Олюторская районная больница"</t>
    </r>
  </si>
  <si>
    <t>с.Пахачи</t>
  </si>
  <si>
    <r>
      <t>ОВОП с. Апука</t>
    </r>
    <r>
      <rPr>
        <sz val="10"/>
        <color rgb="FF000000"/>
        <rFont val="Times New Roman"/>
        <family val="1"/>
        <charset val="204"/>
      </rPr>
      <t xml:space="preserve"> ГБУЗ КК"Олюторская районная больница"</t>
    </r>
  </si>
  <si>
    <t>с.Апука</t>
  </si>
  <si>
    <r>
      <t>ФАП с. Ачайваям</t>
    </r>
    <r>
      <rPr>
        <sz val="10"/>
        <color rgb="FF000000"/>
        <rFont val="Times New Roman"/>
        <family val="1"/>
        <charset val="204"/>
      </rPr>
      <t xml:space="preserve"> ГБУЗ КК"Олюторская районная больница"</t>
    </r>
  </si>
  <si>
    <t>с.Ачайваям</t>
  </si>
  <si>
    <r>
      <t>ФАП с. Средние Пахачи</t>
    </r>
    <r>
      <rPr>
        <sz val="10"/>
        <color rgb="FF000000"/>
        <rFont val="Times New Roman"/>
        <family val="1"/>
        <charset val="204"/>
      </rPr>
      <t xml:space="preserve"> ГБУЗ КК"Олюторская районная больница"</t>
    </r>
  </si>
  <si>
    <t>с. Средние Пахачи</t>
  </si>
  <si>
    <r>
      <t>ФАП с. Вывенка</t>
    </r>
    <r>
      <rPr>
        <sz val="10"/>
        <color rgb="FF000000"/>
        <rFont val="Times New Roman"/>
        <family val="1"/>
        <charset val="204"/>
      </rPr>
      <t xml:space="preserve"> ГБУЗ КК"Олюторская районная больница"</t>
    </r>
  </si>
  <si>
    <t>с.Вывенка</t>
  </si>
  <si>
    <t>Государственное бюджетное  учреждение здравоохранения "Олюторская районная больница" всего, в т.ч.: (бюджет фонда ОМС)</t>
  </si>
  <si>
    <t>Государственное бюджетное  учреждение здравоохранения "Олюторская районная больница" (с.Тиличики)</t>
  </si>
  <si>
    <r>
      <t xml:space="preserve">ФАП с. Средние Пахачи </t>
    </r>
    <r>
      <rPr>
        <sz val="10"/>
        <color rgb="FF000000"/>
        <rFont val="Times New Roman"/>
        <family val="1"/>
        <charset val="204"/>
      </rPr>
      <t>ГБУЗ КК"Олюторская районная больница"</t>
    </r>
  </si>
  <si>
    <t>4.37</t>
  </si>
  <si>
    <r>
      <t>Государственное бюджетное учреждение здравоохранения "Вилючинская городская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</si>
  <si>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"Вилючинская городская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</si>
  <si>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4.38</t>
  </si>
  <si>
    <r>
      <t>Государственное бюджетное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</si>
  <si>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"Елизовская станция скорой медицинской помощи"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</si>
  <si>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4.39</t>
  </si>
  <si>
    <r>
      <t>Государственное бюджетное учреждение здравоохранения "Петропавловск-Камчатский краевой родильный дом - лечебно-профилактическое учреждение охраны материнства и детства"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</si>
  <si>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</si>
  <si>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4.40</t>
  </si>
  <si>
    <r>
      <t>Государственное бюджетное учреждение здравоохранения "Озерновская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</si>
  <si>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Усть-Большерецкий район, п.Озерновский</t>
  </si>
  <si>
    <r>
      <t xml:space="preserve">Государственное бюджетное учреждение здравоохранения "Озерновская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</si>
  <si>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4.41</t>
  </si>
  <si>
    <r>
      <t>Государственное бюджетное учреждение здравоохранения "Никольская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</si>
  <si>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с. Никольское, Алеутский район, Камчатский край</t>
  </si>
  <si>
    <r>
      <t xml:space="preserve">Государственное бюджетное учреждение здравоохранения "Никольская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</si>
  <si>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4.42</t>
  </si>
  <si>
    <r>
      <t>Государственное бюджетное учреждение здравоохранения "Карагинская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</si>
  <si>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п. Оссора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</si>
  <si>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t xml:space="preserve">ОВОП </t>
    </r>
    <r>
      <rPr>
        <b/>
        <sz val="10"/>
        <color rgb="FF000000"/>
        <rFont val="Times New Roman"/>
        <family val="1"/>
        <charset val="204"/>
      </rPr>
      <t>с.Тымлат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</si>
  <si>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t>Карагинский район,с. Тымлат</t>
  </si>
  <si>
    <r>
      <t xml:space="preserve">ОВОП </t>
    </r>
    <r>
      <rPr>
        <b/>
        <sz val="10"/>
        <color rgb="FF000000"/>
        <rFont val="Times New Roman"/>
        <family val="1"/>
        <charset val="204"/>
      </rPr>
      <t>с. Ивашка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</si>
  <si>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t>Карагинский район, с.Ивашка</t>
  </si>
  <si>
    <t>ООО "ЭСИ"</t>
  </si>
  <si>
    <t>Государственное бюджетное  учреждение здравоохранения "Карагинская районная больница" всего, в  т.ч.: (бюджет фонда ОМС)</t>
  </si>
  <si>
    <r>
      <t xml:space="preserve">п. </t>
    </r>
    <r>
      <rPr>
        <b/>
        <sz val="10"/>
        <color rgb="FF000000"/>
        <rFont val="Times New Roman"/>
        <family val="1"/>
        <charset val="204"/>
      </rPr>
      <t>Оссора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</si>
  <si>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t xml:space="preserve">ФАП </t>
    </r>
    <r>
      <rPr>
        <b/>
        <sz val="10"/>
        <color rgb="FF000000"/>
        <rFont val="Times New Roman"/>
        <family val="1"/>
        <charset val="204"/>
      </rPr>
      <t>с. Карага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</si>
  <si>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t>Карагинский район, с.Карага</t>
  </si>
  <si>
    <t>АО "Оссора"</t>
  </si>
  <si>
    <r>
      <t xml:space="preserve">ФАП </t>
    </r>
    <r>
      <rPr>
        <b/>
        <sz val="10"/>
        <color rgb="FF000000"/>
        <rFont val="Times New Roman"/>
        <family val="1"/>
        <charset val="204"/>
      </rPr>
      <t>с. Ильпырское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</si>
  <si>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t>Карагинский район, С.Ильпырское</t>
  </si>
  <si>
    <r>
      <t xml:space="preserve">ФАП </t>
    </r>
    <r>
      <rPr>
        <b/>
        <sz val="11"/>
        <color rgb="FF000000"/>
        <rFont val="Times New Roman"/>
        <family val="1"/>
        <charset val="204"/>
      </rPr>
      <t>с. Кострома</t>
    </r>
  </si>
  <si>
    <t>Карагинский район, с.Кострома</t>
  </si>
  <si>
    <t>АО "Колхоз ударник"</t>
  </si>
  <si>
    <t>4.43</t>
  </si>
  <si>
    <r>
      <t>Государственное бюджетное учреждение здравоохранения "Усть-Камчатская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</si>
  <si>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Усть-Камчатский район, п. Усть-Камчатск</t>
  </si>
  <si>
    <r>
      <t xml:space="preserve">Государственное бюджетное учреждение здравоохранения "Усть-Камчатская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</si>
  <si>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4.44</t>
  </si>
  <si>
    <r>
      <t>Государственное бюджетное учреждение здравоохранения "Соболевская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Крутогоровское общесоматическое отделение</t>
    </r>
  </si>
  <si>
    <t>Соболевский муниципальный район</t>
  </si>
  <si>
    <r>
      <t>Государственное бюджетное учреждение здравоохранения "Соболевская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</si>
  <si>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t>4.45</t>
  </si>
  <si>
    <r>
      <t>Государственное бюджетное учреждение здравоохранения "Елизовская районная больница" , всего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</si>
  <si>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ГБУЗ "Елизовская районная больница" (ул. Пограничная д. 18)</t>
  </si>
  <si>
    <t>ГБУЗ "Елизовская районная больница", (ул. Беринга д. 25)</t>
  </si>
  <si>
    <t>Государственное бюджетное  учреждение здравоохранения "Елизовская районная больница", всего в т.ч.: (бюджет фонда ОМС)</t>
  </si>
  <si>
    <t>4.46</t>
  </si>
  <si>
    <r>
      <t xml:space="preserve">Государственное бюджетное учреждение здравоохранения "Елизовская районная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</si>
  <si>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4.47</t>
  </si>
  <si>
    <r>
      <t>Государственное бюджетное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</si>
  <si>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с.Усть-Хайрюзово,с Ковран с..Хайрюзово</t>
  </si>
  <si>
    <t>АО " Корякэнерго"</t>
  </si>
  <si>
    <t>с.Тигиль.,с.Седанка, с.Воямполка</t>
  </si>
  <si>
    <r>
      <t>Государственное бюджетное учреждение здравоохранения "Тигильская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</si>
  <si>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t>с.Усть-Хайрюзово,с Ковран С.Хайрюзово</t>
  </si>
  <si>
    <t>5.</t>
  </si>
  <si>
    <t>Министерство культуры  Камчатского края, в том числе:</t>
  </si>
  <si>
    <t xml:space="preserve"> 5.1</t>
  </si>
  <si>
    <t>Краевое государственное бюджетное образовательное учреждение дополнительного профессионального образования работников культуры "Краевой учебно-методический центр"</t>
  </si>
  <si>
    <t xml:space="preserve"> 5.2</t>
  </si>
  <si>
    <t>Краевое государственное бюджетное учреждение "Камчатский краевой объединенный музей"</t>
  </si>
  <si>
    <t>Краевое государственное бюджетное учреждение "Камчатский краевой объединенный музей" филиал с. Мильково</t>
  </si>
  <si>
    <t xml:space="preserve"> 5.3</t>
  </si>
  <si>
    <t>Краевое государственное бюджетное образовательное учреждение среднего профессионального образования "Камчатский колледж искусств"</t>
  </si>
  <si>
    <t xml:space="preserve"> 5.4</t>
  </si>
  <si>
    <t>Краевое государственное бюджетное учреждение "Центр культуры и досуга "Сероглазка"</t>
  </si>
  <si>
    <t xml:space="preserve"> 5.5</t>
  </si>
  <si>
    <t>Краевое государственное бюджетное учреждение "Камчатский краевой художественный музей"</t>
  </si>
  <si>
    <t xml:space="preserve"> 5.6</t>
  </si>
  <si>
    <t>Краевое государственная бюджетное учреждение "Камчатская краевая научная библиотека им. С.П. Крашенинникова"</t>
  </si>
  <si>
    <t xml:space="preserve"> 5.7</t>
  </si>
  <si>
    <t>Краевое государственное бюджетное учреждение "Камчатский центр народного творчества"</t>
  </si>
  <si>
    <t xml:space="preserve"> 5.8</t>
  </si>
  <si>
    <t>Краевое государственное бюджетное учреждение "Камчатское концертно-филармоническое объединение"</t>
  </si>
  <si>
    <t xml:space="preserve"> 5.9</t>
  </si>
  <si>
    <t xml:space="preserve">Краевое государственное бюджетное образовательное учреждение дополнительного образования детей "Корякская школа искусств им. Д.Б. Кабалевского  </t>
  </si>
  <si>
    <t xml:space="preserve"> 5.10</t>
  </si>
  <si>
    <t>Краевое государственное бюджетное учреждение "Корякский окружной краеведческий музей"</t>
  </si>
  <si>
    <t xml:space="preserve"> 5.12</t>
  </si>
  <si>
    <t>Краевое государственное бюджетное учреждение "Корякский центр народного творчества"</t>
  </si>
  <si>
    <t xml:space="preserve"> 5.13</t>
  </si>
  <si>
    <t>Краевое государственное бюджетное учреждение "Корякский фольклорный ансамбль "Ангт"</t>
  </si>
  <si>
    <t>6.</t>
  </si>
  <si>
    <t>Министерство по чрезвычайным ситуациям Камчатского края в том числе:</t>
  </si>
  <si>
    <t xml:space="preserve"> 6.1</t>
  </si>
  <si>
    <t>Краевое государственное бюджетное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</si>
  <si>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</t>
  </si>
  <si>
    <t>Министерство спорта Камчатского края, в том числе:</t>
  </si>
  <si>
    <t xml:space="preserve"> 7.1</t>
  </si>
  <si>
    <t xml:space="preserve">Краевое государственное бюджетное учреждение  дополнительного образования "Спортивная  школа олимпийского резерва единоборств"                                                                    </t>
  </si>
  <si>
    <t xml:space="preserve"> 7.2</t>
  </si>
  <si>
    <t>Краевое государственное бюджетное учреждение дополнительного образования "Спортивная школа "Палана"</t>
  </si>
  <si>
    <t>Краевое государственное бюджетное учреждение дополнительного образования "Спортивная школа "Палана" (п.Тигиль)</t>
  </si>
  <si>
    <t>п.Тигиль</t>
  </si>
  <si>
    <t xml:space="preserve"> 7.3</t>
  </si>
  <si>
    <t>Краевое государственное бюджетное учреждение дополнительного образования "Спортивная школа по футболу"</t>
  </si>
  <si>
    <t>8.</t>
  </si>
  <si>
    <t>Агентство по ветеринарии Камчатского края, в том числе:</t>
  </si>
  <si>
    <t xml:space="preserve"> 8.1</t>
  </si>
  <si>
    <t>Краевое государственное бюджетное учреждение "Быстринская районная станция по борьбе с болезнями животных"</t>
  </si>
  <si>
    <t xml:space="preserve"> 8.2</t>
  </si>
  <si>
    <t>Краевое государственное бюджетное учреждение "Елизовская районная станция по борьбе с болезнями животных"</t>
  </si>
  <si>
    <t>п. Николаевка</t>
  </si>
  <si>
    <t xml:space="preserve"> 8.3</t>
  </si>
  <si>
    <t>Краевое государственное бюджетное учреждение "Мильковская районная станция по борьбе с болезнями животных"</t>
  </si>
  <si>
    <t xml:space="preserve"> 8.4</t>
  </si>
  <si>
    <t>Краевое государственное бюджетное учреждение "Петропавловская городская станция по борьбе с болезнями животных"</t>
  </si>
  <si>
    <t xml:space="preserve"> 8.5</t>
  </si>
  <si>
    <t>Краевое государственное учреждение бюджетное "Соболевская районная станция по борьбе с болезнями животных"</t>
  </si>
  <si>
    <t>с. Соболево</t>
  </si>
  <si>
    <t xml:space="preserve"> 8.6</t>
  </si>
  <si>
    <t>Краевое государственное бюджетное  учреждение "Усть-Большерецкая районная станция по борьбе с болезнями животных"</t>
  </si>
  <si>
    <t xml:space="preserve"> 8.7</t>
  </si>
  <si>
    <t>Краевое государственное бюджетное учреждение "Усть-Камчатская районная станция по борьбе с болезнями животных"</t>
  </si>
  <si>
    <t xml:space="preserve"> 8.8</t>
  </si>
  <si>
    <t xml:space="preserve"> Краевое государственное бюджетное учреждение "Камчатская краевая станция по борьбе с болезнями животных", в том числе:</t>
  </si>
  <si>
    <t>Краевое государственное бюджетное учреждение "Камчатская краевая станция по борьбе с болезнями животных" (г.Петропавловск-Камчатский)</t>
  </si>
  <si>
    <t>Краевое государственное бюджетное учреждение "Камчатская краевая станция по борьбе с болезнями животных" (Паланский ветеринарный участок)</t>
  </si>
  <si>
    <t>Олюторско-Пенжинская межрайонная ветеринарная лечебница (с.Тиличики)</t>
  </si>
  <si>
    <t>с.Тиличики</t>
  </si>
  <si>
    <t>Тилильская районная ветеринарная лечебница (с. Тигиль)</t>
  </si>
  <si>
    <t>с. Тигиль</t>
  </si>
  <si>
    <t>Карагинская  районная ветеринарная лечебница</t>
  </si>
  <si>
    <t>Квартира с.Тиличики, ул. Солнечная, д.5, кв.6 (по тарифу для населения)</t>
  </si>
  <si>
    <t>Квартира, с Тиличики, ул.  Молодежная ,18б кв.7</t>
  </si>
  <si>
    <t>Квартира с.Тигиль, Толстихина д.25 кв.9</t>
  </si>
  <si>
    <t>с.Тигиль</t>
  </si>
  <si>
    <t>Квартира, п. Оссора,
ул. Лукашевского, д. 76, кв. 5</t>
  </si>
  <si>
    <t>9.</t>
  </si>
  <si>
    <t>9.1</t>
  </si>
  <si>
    <t>Краевое госудасртвенное бюджетное учреждение Камчатского края "Центр детско-молодежного творчества "Школьные годы"</t>
  </si>
  <si>
    <t>Министерство социального благополучия и семейной политики Камчатского края, в том числе:</t>
  </si>
  <si>
    <t>10.1</t>
  </si>
  <si>
    <t>КГБУ "Камчатский детский дом для детей-сирот и детей, оставшихся без попечения родителей, с ограниченными возможностями здоровья"</t>
  </si>
  <si>
    <t>10.2</t>
  </si>
  <si>
    <t>КГБУ "Центр содействия развитию семейных форм устройства "Эчган"</t>
  </si>
  <si>
    <t>10.3</t>
  </si>
  <si>
    <t>КГБУ "Центр содействия развитию семейных форм устройства "Радуга"</t>
  </si>
  <si>
    <t>11.</t>
  </si>
  <si>
    <t>Министерство имущественных и земельных отношений Камчатского края в том числе:</t>
  </si>
  <si>
    <t>11.1</t>
  </si>
  <si>
    <t>Краевое государственное бюджетное учреждение "Камчатская государственная кадастровая оценка"</t>
  </si>
  <si>
    <t>бюджет фонда ОМС</t>
  </si>
  <si>
    <t>дефлятор</t>
  </si>
  <si>
    <t>1.1</t>
  </si>
  <si>
    <t>АО "Тепло Земли"</t>
  </si>
  <si>
    <t>2.1</t>
  </si>
  <si>
    <t>с.Эссо</t>
  </si>
  <si>
    <t>Министерство образования Камчатского края, в том числе:</t>
  </si>
  <si>
    <t>3.1</t>
  </si>
  <si>
    <t>Краевое государственное бюджетное  образовательное учреждение дополнительного образования детей "Камчатский дворец детского творчества"</t>
  </si>
  <si>
    <t>3.2</t>
  </si>
  <si>
    <t>3.3</t>
  </si>
  <si>
    <t>3.4</t>
  </si>
  <si>
    <t>Краевое государственное профессиональное  образовательное бюджетное учреждение "Камчатский педагогический колледж"</t>
  </si>
  <si>
    <t>3.5</t>
  </si>
  <si>
    <t>Краевое государственное профессиональное  образовательное бюджетное учреждение "Паланский колледж"</t>
  </si>
  <si>
    <t>Городской округ "поселок Палана"</t>
  </si>
  <si>
    <t>МУП "Горсети"</t>
  </si>
  <si>
    <t>3.6</t>
  </si>
  <si>
    <t>Краевое государственное профессиональное образовательное бюджетное учреждение " Камчатский промышленный техникум"</t>
  </si>
  <si>
    <t>3.7</t>
  </si>
  <si>
    <t>п. Николаевка, с. Сосновка</t>
  </si>
  <si>
    <t xml:space="preserve">АО "Камчатэнергосервис"       </t>
  </si>
  <si>
    <t>АО "Камчатскэнергосервис"</t>
  </si>
  <si>
    <t>Краевое государственное общеобразовательное бюджетное учреждение «Елизовская школа-интернат для обучающихся с ограниченными возможностями здоровья»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</si>
  <si>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</t>
  </si>
  <si>
    <t xml:space="preserve">Краевое государственное 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</si>
  <si>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МР, п.Пионерский</t>
  </si>
  <si>
    <t>ООО "ИКС Петропавловск-Камчатский"</t>
  </si>
  <si>
    <t>Краевое государственное общеобразовательное бюджетное учреждение "Камчатская школа-интернат для детей-сирот и детей, оставшихся без попечения родителей" (г. Елизово)</t>
  </si>
  <si>
    <t>Олюторский район,
п. Тиличики</t>
  </si>
  <si>
    <t>3.23</t>
  </si>
  <si>
    <t>3.24</t>
  </si>
  <si>
    <t>3.26</t>
  </si>
  <si>
    <t>4.1</t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</si>
  <si>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</si>
  <si>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</si>
  <si>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</si>
  <si>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</si>
  <si>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</si>
  <si>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колледж"(учебный корпус, общежитие)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</si>
  <si>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color rgb="FF000000"/>
        <rFont val="Times New Roman"/>
        <family val="1"/>
        <charset val="204"/>
      </rPr>
      <t>(филиал пгт. Палана)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</si>
  <si>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психоневрологический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</si>
  <si>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4.9</t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</si>
  <si>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</si>
  <si>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4.10</t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</si>
  <si>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</si>
  <si>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</si>
  <si>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"Бюро судебно-медицинской экспертизы" (г. Елизово, Пограничная 18а )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</si>
  <si>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</si>
  <si>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</si>
  <si>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</si>
  <si>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4.14</t>
  </si>
  <si>
    <r>
      <t xml:space="preserve">Филиал № </t>
    </r>
    <r>
      <rPr>
        <u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>пгт. Палана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</si>
  <si>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Филиал № 2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>с. Тиличики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</si>
  <si>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Филиал № 3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</t>
    </r>
    <r>
      <rPr>
        <b/>
        <sz val="10"/>
        <color rgb="FF000000"/>
        <rFont val="Times New Roman"/>
        <family val="1"/>
        <charset val="204"/>
      </rPr>
      <t xml:space="preserve"> п.Оссора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</si>
  <si>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Карагинский район, п.Оссора</t>
  </si>
  <si>
    <t>4.17</t>
  </si>
  <si>
    <r>
      <t>Государственное бюджетное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</si>
  <si>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п. Ключи</t>
  </si>
  <si>
    <t>АО "Камчатэнергосервис"</t>
  </si>
  <si>
    <r>
      <t>Государственное бюджетное учреждение здравоохранения "Ключевская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</si>
  <si>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>Козыревское отделение</t>
    </r>
    <r>
      <rPr>
        <sz val="10"/>
        <color rgb="FF000000"/>
        <rFont val="Times New Roman"/>
        <family val="1"/>
        <charset val="204"/>
      </rPr>
      <t xml:space="preserve"> ГБУЗ КК "Ключевская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</si>
  <si>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п. Козыревск</t>
  </si>
  <si>
    <t>МУП "Тепловодхоз" Козыревского сельского поселения</t>
  </si>
  <si>
    <t>4.20</t>
  </si>
  <si>
    <r>
      <t>Государственное бюджетное учреждение здравоохранения "Петропавловск-Камчатская городская</t>
    </r>
    <r>
      <rPr>
        <b/>
        <sz val="10"/>
        <color rgb="FF000000"/>
        <rFont val="Times New Roman"/>
        <family val="1"/>
        <charset val="204"/>
      </rPr>
      <t xml:space="preserve"> поликлиника № 1</t>
    </r>
    <r>
      <rPr>
        <sz val="10"/>
        <color rgb="FF000000"/>
        <rFont val="Times New Roman"/>
        <family val="1"/>
        <charset val="204"/>
      </rPr>
      <t>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</si>
  <si>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"Петропавловск-Камчатская городская</t>
    </r>
    <r>
      <rPr>
        <b/>
        <sz val="10"/>
        <color rgb="FF000000"/>
        <rFont val="Times New Roman"/>
        <family val="1"/>
        <charset val="204"/>
      </rPr>
      <t xml:space="preserve"> поликлиника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</si>
  <si>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4.21</t>
  </si>
  <si>
    <r>
      <t xml:space="preserve">Государственное бюджетное учреждение здравоохранения "Петропавловск-Камчатская городская гериатрическая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</si>
  <si>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 № 2 </t>
    </r>
    <r>
      <rPr>
        <sz val="10"/>
        <color rgb="FF000000"/>
        <rFont val="Times New Roman"/>
        <family val="1"/>
        <charset val="204"/>
      </rPr>
      <t xml:space="preserve">" (поликлиника ул. Индустриальная)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</si>
  <si>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г. Петропавловск-Камчатский 1 контур</t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</si>
  <si>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 № 2 </t>
    </r>
    <r>
      <rPr>
        <sz val="10"/>
        <color rgb="FF000000"/>
        <rFont val="Times New Roman"/>
        <family val="1"/>
        <charset val="204"/>
      </rPr>
      <t xml:space="preserve">" </t>
    </r>
    <r>
      <rPr>
        <u/>
        <sz val="10"/>
        <color rgb="FF000000"/>
        <rFont val="Times New Roman"/>
        <family val="1"/>
        <charset val="204"/>
      </rPr>
      <t>(ПКГО, ул.Заводская, д.10А, Индустриальная, д.7)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</si>
  <si>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 № 2 </t>
    </r>
    <r>
      <rPr>
        <sz val="10"/>
        <color rgb="FF000000"/>
        <rFont val="Times New Roman"/>
        <family val="1"/>
        <charset val="204"/>
      </rPr>
      <t xml:space="preserve">" (поликлиника ул. Индустриальная)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</si>
  <si>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</si>
  <si>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"Петропавловск-Камчатская городская</t>
    </r>
    <r>
      <rPr>
        <b/>
        <sz val="10"/>
        <color rgb="FF000000"/>
        <rFont val="Times New Roman"/>
        <family val="1"/>
        <charset val="204"/>
      </rPr>
      <t xml:space="preserve"> детская поликлиника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</si>
  <si>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"Камчатская краевая детская инфекционная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</si>
  <si>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4.27</t>
  </si>
  <si>
    <r>
      <t xml:space="preserve">Государственное бюджетное учреждение здравоохранения "Петропавловск-Камчатская городская станция скорой медицинской помощи"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</si>
  <si>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"Петропавловск-Камчатская городская станция скорой медицинской помощи"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</si>
  <si>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детская поликлиника № 2 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</si>
  <si>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поликлиника № 3 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</si>
  <si>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"Камчатский краевой центр общественного здоровья и медицинской профилактики"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</si>
  <si>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</si>
  <si>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"Петропавловск-Камчатская городская стоматологическая поликлиника"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</si>
  <si>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"Пенжинская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</si>
  <si>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 xml:space="preserve">Государственное бюджетное учреждение здравоохранения "Пенжинская районная больница" </t>
    </r>
    <r>
      <rPr>
        <b/>
        <sz val="10"/>
        <color rgb="FF000000"/>
        <rFont val="Times New Roman"/>
        <family val="1"/>
        <charset val="204"/>
      </rPr>
      <t>(бюджет ОМС)</t>
    </r>
  </si>
  <si>
    <t>Государственное бюджетное  учреждение здравоохранения "Усть-Большерецкая районная больница"</t>
  </si>
  <si>
    <r>
      <t xml:space="preserve">Государственное бюджетное учреждение здравоохранения "Усть-Большерецкая районная больница" </t>
    </r>
    <r>
      <rPr>
        <b/>
        <sz val="10"/>
        <color rgb="FF000000"/>
        <rFont val="Times New Roman"/>
        <family val="1"/>
        <charset val="204"/>
      </rPr>
      <t>Октябрьское отделение</t>
    </r>
  </si>
  <si>
    <r>
      <t xml:space="preserve">Государственное бюджетное учреждение здравоохранения "Усть-Большерецкая районная больница" </t>
    </r>
    <r>
      <rPr>
        <b/>
        <sz val="10"/>
        <color rgb="FF000000"/>
        <rFont val="Times New Roman"/>
        <family val="1"/>
        <charset val="204"/>
      </rPr>
      <t>Апачинское отделение</t>
    </r>
  </si>
  <si>
    <r>
      <t>Государственное бюджетное учреждение здравоохранения "Усть-Большерецкая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Апачинское отделение</t>
    </r>
  </si>
  <si>
    <r>
      <t xml:space="preserve">Государственное бюджетное учреждение здравоохранения "Мильковская районная больница" всего, в т.ч.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color rgb="FF000000"/>
        <rFont val="Times New Roman"/>
        <family val="1"/>
        <charset val="204"/>
      </rPr>
      <t>:</t>
    </r>
  </si>
  <si>
    <t>Долиновский ФАП ГБУЗ КК"Мильковская районная больница"</t>
  </si>
  <si>
    <t>Мильковский район, с. Долиновка</t>
  </si>
  <si>
    <t>Государственное бюджетное  учреждение здравоохранения "Мильковская районная больница" всего, в  т.ч. (бюджет фонда ОМС):</t>
  </si>
  <si>
    <t>Мильковский район, с. Атласово</t>
  </si>
  <si>
    <t>ФАП С. Шаромы</t>
  </si>
  <si>
    <t>Государственное бюджетное  учреждение здравоохранения "Олюторская районная больница" Тиличики</t>
  </si>
  <si>
    <r>
      <t xml:space="preserve">ОВОП с. Хаилино </t>
    </r>
    <r>
      <rPr>
        <sz val="10"/>
        <color rgb="FF000000"/>
        <rFont val="Times New Roman"/>
        <family val="1"/>
        <charset val="204"/>
      </rPr>
      <t>ГБУЗ КК"Олюторская районная больница"</t>
    </r>
  </si>
  <si>
    <r>
      <t>Государственное бюджетное учреждение здравоохранения "Вилючинская городская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</si>
  <si>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г. Вилючинск</t>
  </si>
  <si>
    <r>
      <t>Государственное бюджетное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</si>
  <si>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"Елизовская станция скорой медицинской помощи"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</si>
  <si>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</si>
  <si>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ФАП Запорожье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"Озерновская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</si>
  <si>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Усть-Большерецкий район,с.Запорожье</t>
  </si>
  <si>
    <t>АО "Тепло земли"</t>
  </si>
  <si>
    <r>
      <t xml:space="preserve">Государственное бюджетное учреждение здравоохранения "Никольская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</si>
  <si>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ООО "Морошка"</t>
  </si>
  <si>
    <r>
      <t xml:space="preserve">ФАП </t>
    </r>
    <r>
      <rPr>
        <b/>
        <sz val="10"/>
        <color rgb="FF000000"/>
        <rFont val="Times New Roman"/>
        <family val="1"/>
        <charset val="204"/>
      </rPr>
      <t>с. Кострома</t>
    </r>
  </si>
  <si>
    <r>
      <t>Государственное бюджетное учреждение здравоохранения "Усть-Камчатская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</si>
  <si>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"Соболевская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</si>
  <si>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ООО "Стимул"</t>
  </si>
  <si>
    <r>
      <t xml:space="preserve">Государственное бюджетное учреждение здравоохранения "Соболевская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</si>
  <si>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ГБУЗ "Соболевская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-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Крутогоровское общесоматическое отделение</t>
    </r>
  </si>
  <si>
    <r>
      <t xml:space="preserve">Государственное бюджетное учреждение здравоохранения "Елизовская районная больница" , всего в т.ч.: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</si>
  <si>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Начикинская амбулатория</t>
  </si>
  <si>
    <t>п. Сокоч</t>
  </si>
  <si>
    <t>Фельдшерский пункт с. Коряки, п.Зеленый</t>
  </si>
  <si>
    <t>с.Коряки, п. Зеленый</t>
  </si>
  <si>
    <t>ООО "КорякТеплоСнаб"</t>
  </si>
  <si>
    <t>Амбулатория п. Вулканный</t>
  </si>
  <si>
    <t>п. Вулканный</t>
  </si>
  <si>
    <t>ФГБУ "ЦЖКУ" Министерства обороны РФ</t>
  </si>
  <si>
    <t>Паратунская амбулатория, Фельдшерский пункт п. Термальный</t>
  </si>
  <si>
    <t>п. Паратунка, п. Термальный</t>
  </si>
  <si>
    <t>Пионерская амбулатория</t>
  </si>
  <si>
    <t>Николаевская амбулатория, Фельдшерский пункт п. Сосновка</t>
  </si>
  <si>
    <r>
      <t>Государственное бюджетное учреждение здравоохранения "Тигильская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</si>
  <si>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с.Тигиль., с.Седанка,</t>
  </si>
  <si>
    <t>Тигильский район,
с. Усть- Хайрюзово</t>
  </si>
  <si>
    <t>с. Ковран</t>
  </si>
  <si>
    <r>
      <t xml:space="preserve">Государственное бюджетное учреждение здравоохранения "Тигильская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</si>
  <si>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Краевое государственное бюджетное  образовательное учреждение дополнительного профессионального образования работников культуры "Краевой учебно-методический центр"</t>
  </si>
  <si>
    <t>Краевое государственное бюджетное  учреждение "Камчатский краевой объединенный музей"</t>
  </si>
  <si>
    <t xml:space="preserve"> 5.11</t>
  </si>
  <si>
    <t xml:space="preserve">Министерство спорта  Камчатского края, в том числе:  </t>
  </si>
  <si>
    <t>без природного газа</t>
  </si>
  <si>
    <t>природный газ</t>
  </si>
  <si>
    <r>
      <t xml:space="preserve">Краевое государственное бюджетное учреждение "Соболевская станция по борьбе с болезнями животных" </t>
    </r>
    <r>
      <rPr>
        <b/>
        <sz val="10"/>
        <color rgb="FF000000"/>
        <rFont val="Times New Roman1"/>
        <charset val="204"/>
      </rPr>
      <t>(природный газ)</t>
    </r>
  </si>
  <si>
    <t>ООО "Газпром межрегионгаз Дальний Восток"</t>
  </si>
  <si>
    <t>Краевое государственное бюджетное учреждение "Камчатская краевая станция по борьбе с болезнями животных", в том числе:</t>
  </si>
  <si>
    <t>"Камчатская краевая станция по борьбе с болезнями животных" (Паланский ветеринарный участок)</t>
  </si>
  <si>
    <t>8.7</t>
  </si>
  <si>
    <t>(без природного газа):</t>
  </si>
  <si>
    <t>(природный газ ) краевой бюджет:</t>
  </si>
  <si>
    <t>газ</t>
  </si>
  <si>
    <t>Приложение 1.3</t>
  </si>
  <si>
    <t>п/п №</t>
  </si>
  <si>
    <t>01.01.2023 - 31.05.2023</t>
  </si>
  <si>
    <t>01.10.2023 - 31.12.2023</t>
  </si>
  <si>
    <t>двухкомпонентный</t>
  </si>
  <si>
    <t>однокомпонентный</t>
  </si>
  <si>
    <r>
      <t>Лимит, м</t>
    </r>
    <r>
      <rPr>
        <b/>
        <vertAlign val="superscript"/>
        <sz val="10"/>
        <color rgb="FF000000"/>
        <rFont val="Times New Roman1"/>
        <charset val="204"/>
      </rPr>
      <t>3</t>
    </r>
  </si>
  <si>
    <t>13</t>
  </si>
  <si>
    <t>14</t>
  </si>
  <si>
    <t>15</t>
  </si>
  <si>
    <t>16</t>
  </si>
  <si>
    <t>17</t>
  </si>
  <si>
    <t>18</t>
  </si>
  <si>
    <t>19</t>
  </si>
  <si>
    <t>Краевое государственное профессиональное  образовательное бюджетное учреждение "Камчатский педагогический колледж" (общежитие)</t>
  </si>
  <si>
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(г. Елизово)                                                           </t>
  </si>
  <si>
    <r>
      <t>Государственное бюджетное учреждение здравоохранения "Камчатская краевая детская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</si>
  <si>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 xml:space="preserve"> 4.2</t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</si>
  <si>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</si>
  <si>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color rgb="FF000000"/>
        <rFont val="Times New Roman"/>
        <family val="1"/>
        <charset val="204"/>
      </rPr>
      <t xml:space="preserve"> СПИД </t>
    </r>
    <r>
      <rPr>
        <sz val="10"/>
        <color rgb="FF000000"/>
        <rFont val="Times New Roman"/>
        <family val="1"/>
        <charset val="204"/>
      </rPr>
      <t xml:space="preserve">и инфекционными заболеваниями"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</si>
  <si>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4.4</t>
  </si>
  <si>
    <r>
      <t xml:space="preserve">Государственное бюджетное образовательное учреждение среднего профессионального образования "Камчатский медицинский колледж"(учебный комплекс)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</si>
  <si>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образовательное учреждение среднего профессионального образования "Камчатский краевой медицинский колледж"(общежитие)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</si>
  <si>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 xml:space="preserve"> 4.5</t>
  </si>
  <si>
    <r>
      <t xml:space="preserve">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color rgb="FF000000"/>
        <rFont val="Times New Roman"/>
        <family val="1"/>
        <charset val="204"/>
      </rPr>
      <t>(филиал пгт. Палана</t>
    </r>
    <r>
      <rPr>
        <sz val="10"/>
        <color rgb="FF000000"/>
        <rFont val="Times New Roman"/>
        <family val="1"/>
        <charset val="204"/>
      </rPr>
      <t xml:space="preserve">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</si>
  <si>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4.6</t>
  </si>
  <si>
    <r>
      <t>Государственное бюджетное учреждение здравоохранения "Камчатский краевой наркологический диспансер" ( пр.50 лет Октября)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</si>
  <si>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 xml:space="preserve"> 4.8</t>
  </si>
  <si>
    <r>
      <t xml:space="preserve">Государственное бюджетное учреждение здравоохранения "Камчатский краевой кардиологический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</si>
  <si>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"Камчатский краевой кардиологический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</si>
  <si>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4.11</t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</si>
  <si>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</si>
  <si>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4.12</t>
  </si>
  <si>
    <r>
      <t xml:space="preserve">Государственное бюджетное учреждение здравоохранения "Петропавловск-Камчатская городская поликлиника № 1"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</si>
  <si>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поликлиника № 1"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</si>
  <si>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4.15</t>
  </si>
  <si>
    <r>
      <t xml:space="preserve">Государственное бюджетное учреждение здравоохранения "Петропавловск-Камчатская городская поликлиника № 3"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</si>
  <si>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4.16</t>
  </si>
  <si>
    <r>
      <t xml:space="preserve">Государственное бюджетное учреждение здравоохранения ""Камчатский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</si>
  <si>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""Камчатский краевой центр общественного здоровья и медицинской профилактики"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</si>
  <si>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"Петропавловск-Камчатская городская больница № 1"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</si>
  <si>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4.18</t>
  </si>
  <si>
    <r>
      <t xml:space="preserve">Государственное бюджетное учреждение здравоохранения "Петропавловск-Камчатская городская больница № 2"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</si>
  <si>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Петропавловск-Камчатский 1 контур</t>
  </si>
  <si>
    <r>
      <t xml:space="preserve">Государственное бюджетное учреждение здравоохранения "Петропавловск-Камчатская городская больница № 2"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</si>
  <si>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4.19</t>
  </si>
  <si>
    <r>
      <t xml:space="preserve">Государственное бюджетное учреждение здравоохранения "Петропавловск-Камчатская городская детская поликлиника № 1"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</si>
  <si>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"Петропавловск-Камчатская городская детская поликлиника № 2"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</si>
  <si>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"Петропавловск-Камчатская городская гериатрическая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</si>
  <si>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"Петропавловск-Камчатская городская гериатрическая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</si>
  <si>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"Елизовская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</si>
  <si>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"Усть-Камчатская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</si>
  <si>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t>Краевое государственное бюджетное  образовательное учреждение среднего профессионального образования "Камчатский колледж искусств"</t>
  </si>
  <si>
    <t>10.</t>
  </si>
  <si>
    <t>Министерство социальногоблагополучия и семейной политики Камчатского края, в том числе:</t>
  </si>
  <si>
    <t>дефлятор для всех</t>
  </si>
  <si>
    <t>Приложение 1.4</t>
  </si>
  <si>
    <t>Лимит,              м3</t>
  </si>
  <si>
    <t>Лимит,              Гкал</t>
  </si>
  <si>
    <t>Лимит,             м3</t>
  </si>
  <si>
    <t>20</t>
  </si>
  <si>
    <t>21</t>
  </si>
  <si>
    <t>Краевое государственное бюджетное образовательное учреждение дополнительного образования детей "Камчатский центр развития творечества детей и юношества "Рассветы Камчатки"</t>
  </si>
  <si>
    <t>Краевое государственное  общеобразовательное  бюджетное учреждение "Камчатская школа-интернат для обучающихся с ограниченными возможностями здоровья"</t>
  </si>
  <si>
    <t>ПАО "Корякэнерго"</t>
  </si>
  <si>
    <t xml:space="preserve"> 4.3</t>
  </si>
  <si>
    <t>ПАО Камчатскэнерго</t>
  </si>
  <si>
    <r>
      <t xml:space="preserve">Государственное бюджетное учреждение здравоохранения "Бюро судебно-медицинской экспертизы" (г.Елизово, Пограничная 18)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</si>
  <si>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ГБУЗ КК "Камчатская краевая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</si>
  <si>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п. Зеленый</t>
  </si>
  <si>
    <r>
      <t xml:space="preserve">Государственное бюджетное учреждение здравоохранения "Олюторская районная больница" </t>
    </r>
    <r>
      <rPr>
        <b/>
        <sz val="10"/>
        <color rgb="FF000000"/>
        <rFont val="Times New Roman"/>
        <family val="1"/>
        <charset val="204"/>
      </rPr>
      <t>ОВОП с.Апука</t>
    </r>
    <r>
      <rPr>
        <sz val="10"/>
        <color rgb="FF000000"/>
        <rFont val="Times New Roman"/>
        <family val="1"/>
        <charset val="204"/>
      </rPr>
      <t xml:space="preserve"> -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</si>
  <si>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с.Усть-Хайрюзово</t>
  </si>
  <si>
    <r>
      <t xml:space="preserve">Государственное бюджетное учреждение здравоохранения "Карагинская районная больница" всего, в т.ч.: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</si>
  <si>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ОВОП </t>
    </r>
    <r>
      <rPr>
        <b/>
        <sz val="10"/>
        <color rgb="FF000000"/>
        <rFont val="Times New Roman"/>
        <family val="1"/>
        <charset val="204"/>
      </rPr>
      <t>с. Тымлат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</si>
  <si>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t>ФАП</t>
    </r>
    <r>
      <rPr>
        <b/>
        <sz val="10"/>
        <color rgb="FF000000"/>
        <rFont val="Times New Roman"/>
        <family val="1"/>
        <charset val="204"/>
      </rPr>
      <t xml:space="preserve"> с. Карага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</si>
  <si>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t xml:space="preserve">Государственное бюджетное учреждение здравоохранения "Петропавловск-Камчатская городская больница № 2" (помещения г.П-К, ул.Заводская, 10а; ул.Индустриальная, 7)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</si>
  <si>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 xml:space="preserve"> г. Вилючинск</t>
  </si>
  <si>
    <t>Краевое государственное бюджетное  учреждение  "Камчатский краевой объединенный музей"</t>
  </si>
  <si>
    <t>Краевое государственное бюджетное  учреждение "Камчатская краевая научная библиотека им. С.П. Крашенинникова"</t>
  </si>
  <si>
    <t>5.1.</t>
  </si>
  <si>
    <t>Краевое государственное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</si>
  <si>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7.1.</t>
  </si>
  <si>
    <t>8.1</t>
  </si>
  <si>
    <t>8.2</t>
  </si>
  <si>
    <t>Краевое государственное бюджетное учреждение "Камчатская краевая станция по борьбе с болезнями животных " (Карагинская районная ветеринарная лечебница)</t>
  </si>
  <si>
    <t>Приложение 1.5</t>
  </si>
  <si>
    <t>Потребители</t>
  </si>
  <si>
    <t>Водопотребление</t>
  </si>
  <si>
    <t>КГУП "Камчатский водоканал"</t>
  </si>
  <si>
    <t>Министерство природных ресурсов и экологии Камчатского края, в том числе:</t>
  </si>
  <si>
    <t>МКП ВГО "Вилючинский водоканал"</t>
  </si>
  <si>
    <t>МУП "Водоканал Усть-Камчатского сельского поселения"</t>
  </si>
  <si>
    <t>МУП "Николаевское благоустройство"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</si>
  <si>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 (Мильково)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</si>
  <si>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</t>
  </si>
  <si>
    <t xml:space="preserve">Краевое государственное образовательное бюджетное учреждение "Камчатская санаторная школа-интернат"  (п.Пионерский)                                                                                                                </t>
  </si>
  <si>
    <t xml:space="preserve"> 4.7</t>
  </si>
  <si>
    <t xml:space="preserve"> 4.13</t>
  </si>
  <si>
    <t>МУП "Ключевская управляющая  компания"</t>
  </si>
  <si>
    <t>МУП "Ключевская управляющая компания" УСН</t>
  </si>
  <si>
    <t xml:space="preserve"> 4.22</t>
  </si>
  <si>
    <t xml:space="preserve"> 4.24</t>
  </si>
  <si>
    <t xml:space="preserve"> 4.25</t>
  </si>
  <si>
    <t>Государственное бюджетное  учреждение здравоохранения "Тигильская районная больница"</t>
  </si>
  <si>
    <t>Тигильский МР, с.Тигиль</t>
  </si>
  <si>
    <t>ООО НашДом</t>
  </si>
  <si>
    <t>Тигильский МР, с. Усть-Хайрюзово</t>
  </si>
  <si>
    <t>Тигильский МР с.Седанка</t>
  </si>
  <si>
    <t>Государственное бюджетное  учреждение здравоохранения "Тигильская районная больница"  всего в т.ч.: (бюджет фонда ОМС)</t>
  </si>
  <si>
    <t>МУП "Коммунальное хозяйство Усть-Большерецкого сельского поселения"</t>
  </si>
  <si>
    <t>Усть-Большерецкий МР п. Октябрьский</t>
  </si>
  <si>
    <t>МБУ ЖКХ"Надежда"</t>
  </si>
  <si>
    <t>Усть-Большерецкий МР с. Апача</t>
  </si>
  <si>
    <t>Долиновский ФАП ГБУЗ КК"Мильковская
районная больница"</t>
  </si>
  <si>
    <t>Государственное бюджетное  учреждение здравоохранения "Мильковская  районная больница" всего, в  т.ч.: (бюджет фонда ОМС)</t>
  </si>
  <si>
    <t>Мильковский район с.Атласово</t>
  </si>
  <si>
    <t>Мильковский район с.Лазо</t>
  </si>
  <si>
    <t>Мильковский район с.Шаромы</t>
  </si>
  <si>
    <t xml:space="preserve"> ГБУЗ КК"Олюторская районная больница", Тиличики</t>
  </si>
  <si>
    <t xml:space="preserve"> ОВОП с. Хаилино ГБУЗ КК"Олюторская районная больница"</t>
  </si>
  <si>
    <t>Олюторский МР с.Хаилино</t>
  </si>
  <si>
    <t>ОВОП с.Пахачи ГБУЗ КК"Олюторская районная больница"</t>
  </si>
  <si>
    <t>Олюторский район,
с. Пахачи</t>
  </si>
  <si>
    <t>ОВОП с.Апука ГБУЗ КК"Олюторская районная больница"</t>
  </si>
  <si>
    <t>Олюторский район, с.Апука</t>
  </si>
  <si>
    <t xml:space="preserve"> ГБУЗ КК"Олюторская районная больница" всего в т.ч.: (бюджет фонда ОМС)</t>
  </si>
  <si>
    <t>ФАП с.Ачайваям ГБУЗ КК"Олюторская районная больница"</t>
  </si>
  <si>
    <t>Усть-Большерецкий район, п. Озерновский</t>
  </si>
  <si>
    <t>МБУ ЖКХ"Надежда" УСН</t>
  </si>
  <si>
    <t>МУП "Запорожское"</t>
  </si>
  <si>
    <t xml:space="preserve"> МУП "Никольская управляющая организация"</t>
  </si>
  <si>
    <t>Государственное бюджетное  учреждение здравоохранения "Карагинская районная больница" всего, в т.ч.:  (бюджет фонда ОМС)</t>
  </si>
  <si>
    <t>Карагинский район, с .Ильпырское</t>
  </si>
  <si>
    <t>п. Крутогоровский</t>
  </si>
  <si>
    <t>ГБУЗ "Елизовская районная больница"</t>
  </si>
  <si>
    <t>Елизовский район, п. Сокоч</t>
  </si>
  <si>
    <t>ООО "Управляющая организация "Сокоч"</t>
  </si>
  <si>
    <t>Раздольненская амбулатория</t>
  </si>
  <si>
    <t>Елизовский район, п. Раздольный</t>
  </si>
  <si>
    <t>МКП "Раздольненский водоканал"</t>
  </si>
  <si>
    <t>Елизовский район, п Вулканный</t>
  </si>
  <si>
    <t>МУП "Коммунальные системы"</t>
  </si>
  <si>
    <t>Елизовский район, п. Николаевка, п. Сосновка</t>
  </si>
  <si>
    <t>Новолесновская амбулатория</t>
  </si>
  <si>
    <t>Елизовский район, п. Лесной</t>
  </si>
  <si>
    <t xml:space="preserve"> ООО "Светлячок"</t>
  </si>
  <si>
    <t>Паратунская амбулатория</t>
  </si>
  <si>
    <t>Елизовский район, п. Паратунка</t>
  </si>
  <si>
    <t>МУП "Паратунское КХ"</t>
  </si>
  <si>
    <t xml:space="preserve">  8.1</t>
  </si>
  <si>
    <t>п. Нагорный</t>
  </si>
  <si>
    <t>ООО "Светлячок"</t>
  </si>
  <si>
    <t>с. Коряки</t>
  </si>
  <si>
    <t xml:space="preserve">  8.3</t>
  </si>
  <si>
    <t>8.4</t>
  </si>
  <si>
    <t>Государственное учреждение "Усть-Большерецкая районная станция по борьбе с болезнями животных"</t>
  </si>
  <si>
    <t xml:space="preserve">  8.6</t>
  </si>
  <si>
    <t>Краевое государственное бюджетное учреждение "Камчатская краевая станция по борьбе с болезнями животных"</t>
  </si>
  <si>
    <t>Карагинская районная ветеринарная лечебница (с.Оссора)</t>
  </si>
  <si>
    <r>
      <t xml:space="preserve">Квартира с. Тиличики, ул. Молодежная, д. 18б, кв. 7. </t>
    </r>
    <r>
      <rPr>
        <b/>
        <i/>
        <sz val="10"/>
        <color rgb="FF000000"/>
        <rFont val="Times New Roman1"/>
        <charset val="204"/>
      </rPr>
      <t>(по тарифу для населения)</t>
    </r>
  </si>
  <si>
    <t> КГУП "Камчатский водоканал"</t>
  </si>
  <si>
    <t>Водоотведение, стоки ГВС, жидкие бытовые отходы</t>
  </si>
  <si>
    <t>АО СВРЦ</t>
  </si>
  <si>
    <t>МУП "Водоканал УКСП"</t>
  </si>
  <si>
    <t>Краевое государственное профессиональное образовательное бюджетное учреждение "Камчатский сельскохозяйственный техникум"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</si>
  <si>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</t>
  </si>
  <si>
    <t>г.Елизово</t>
  </si>
  <si>
    <t>Елизовский р-н, пю Пионерский</t>
  </si>
  <si>
    <t xml:space="preserve">Государственное бюджетное  учреждение здравоохранения "Усть-Большерецкая районная больница"  всего, в т.ч.: (краевой бюджет)   </t>
  </si>
  <si>
    <t>Усть-Большерецкий район, с. Усть-Большерецк</t>
  </si>
  <si>
    <t>МУП "КХ Усть-Большерецкого СП"</t>
  </si>
  <si>
    <t>МБУ ЖКХ "Надежда"</t>
  </si>
  <si>
    <t>МКУ "Надежда"</t>
  </si>
  <si>
    <t>Елизовский район, п. Вулканный</t>
  </si>
  <si>
    <t>Николаевская амбулатория, Фельдшерский п. Сосновка</t>
  </si>
  <si>
    <t>8.3</t>
  </si>
  <si>
    <t>8.5</t>
  </si>
  <si>
    <t>Приложение 1.7</t>
  </si>
  <si>
    <r>
      <rPr>
        <b/>
        <sz val="11"/>
        <color rgb="FF000000"/>
        <rFont val="Times New Roman1"/>
        <charset val="204"/>
      </rPr>
      <t>Лимит потребления, м</t>
    </r>
    <r>
      <rPr>
        <b/>
        <vertAlign val="superscript"/>
        <sz val="11"/>
        <color rgb="FF000000"/>
        <rFont val="Times New Roman1"/>
        <charset val="204"/>
      </rPr>
      <t>3</t>
    </r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</si>
  <si>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"</t>
  </si>
  <si>
    <t>ГУП "Спецтранс"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</si>
  <si>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"Малка")</t>
  </si>
  <si>
    <t>1.3.</t>
  </si>
  <si>
    <t>с. Мильково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</si>
  <si>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</si>
  <si>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</si>
  <si>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</si>
  <si>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</si>
  <si>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</si>
  <si>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</si>
  <si>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</si>
  <si>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</si>
  <si>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</si>
  <si>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>Краевое государственное общеобразовательное бюджетное учреждение Вечерняя (сменная) школа № 13  г.Петропавловск-Камчатский</t>
  </si>
  <si>
    <t xml:space="preserve"> 3.17</t>
  </si>
  <si>
    <t xml:space="preserve"> 3.18</t>
  </si>
  <si>
    <t>с.Мильково</t>
  </si>
  <si>
    <t xml:space="preserve"> 3.19</t>
  </si>
  <si>
    <t xml:space="preserve"> с. Эссо</t>
  </si>
  <si>
    <t>с. Анавгай</t>
  </si>
  <si>
    <t>с. Эссо</t>
  </si>
  <si>
    <t>8.5.</t>
  </si>
  <si>
    <t xml:space="preserve">с. Усть-Большерецк         </t>
  </si>
  <si>
    <t>Тигильская районная ветеринарная лечебница (с. Тигиль)</t>
  </si>
  <si>
    <t>Министерство развития гражданского общества и молодежи  Камчатского края</t>
  </si>
  <si>
    <r>
      <t xml:space="preserve">Расчет ассигнований, необходимых для оплаты тепловой энергии и газа в 2023 году краевым государственным </t>
    </r>
    <r>
      <rPr>
        <b/>
        <i/>
        <sz val="14"/>
        <color rgb="FF000000"/>
        <rFont val="Times New Roman1"/>
        <charset val="204"/>
      </rPr>
      <t>бюджетным</t>
    </r>
    <r>
      <rPr>
        <b/>
        <sz val="14"/>
        <color rgb="FF000000"/>
        <rFont val="Times New Roman1"/>
        <charset val="204"/>
      </rPr>
      <t xml:space="preserve"> учреждениям</t>
    </r>
  </si>
  <si>
    <r>
      <t xml:space="preserve">Расчет ассигнований, необходимых для оплаты холодного водоснабжения на 2023 год краевым государственным </t>
    </r>
    <r>
      <rPr>
        <b/>
        <i/>
        <sz val="14"/>
        <color rgb="FF000000"/>
        <rFont val="Times New Roman1"/>
        <charset val="204"/>
      </rPr>
      <t>бюджетным</t>
    </r>
    <r>
      <rPr>
        <b/>
        <sz val="14"/>
        <color rgb="FF000000"/>
        <rFont val="Times New Roman1"/>
        <charset val="204"/>
      </rPr>
      <t xml:space="preserve"> учреждениям</t>
    </r>
  </si>
  <si>
    <r>
      <t xml:space="preserve">Расчет ассигнований, необходимых для оплаты водоотведения на 2023 год краевым государственным </t>
    </r>
    <r>
      <rPr>
        <b/>
        <i/>
        <sz val="14"/>
        <color rgb="FF000000"/>
        <rFont val="Times New Roman1"/>
        <charset val="204"/>
      </rPr>
      <t>бюджетным</t>
    </r>
    <r>
      <rPr>
        <b/>
        <sz val="14"/>
        <color rgb="FF000000"/>
        <rFont val="Times New Roman1"/>
        <charset val="204"/>
      </rPr>
      <t xml:space="preserve"> учреждениям</t>
    </r>
  </si>
  <si>
    <r>
      <t xml:space="preserve">Расчет ассигнований, необходимых для оплаты услуг по обращению с твердыми коммунальными отходами 2023 году краевым государственным </t>
    </r>
    <r>
      <rPr>
        <b/>
        <i/>
        <sz val="14"/>
        <color rgb="FF000000"/>
        <rFont val="Times New Roman1"/>
        <charset val="204"/>
      </rPr>
      <t>бюджетным</t>
    </r>
    <r>
      <rPr>
        <b/>
        <sz val="14"/>
        <color rgb="FF000000"/>
        <rFont val="Times New Roman1"/>
        <charset val="204"/>
      </rPr>
      <t xml:space="preserve"> учреждениям</t>
    </r>
  </si>
  <si>
    <t>Сумма      (тыс. рублей)</t>
  </si>
  <si>
    <r>
      <rPr>
        <b/>
        <sz val="11"/>
        <color rgb="FF000000"/>
        <rFont val="Times New Roman1"/>
        <charset val="204"/>
      </rPr>
      <t>Тариф за 1 м</t>
    </r>
    <r>
      <rPr>
        <b/>
        <vertAlign val="superscript"/>
        <sz val="11"/>
        <color rgb="FF000000"/>
        <rFont val="Times New Roman1"/>
        <charset val="204"/>
      </rPr>
      <t>3</t>
    </r>
    <r>
      <rPr>
        <b/>
        <sz val="11"/>
        <color rgb="FF000000"/>
        <rFont val="Times New Roman1"/>
        <charset val="204"/>
      </rPr>
      <t xml:space="preserve"> с НДС, (руб.)</t>
    </r>
  </si>
  <si>
    <r>
      <t>Лимит потребления, м</t>
    </r>
    <r>
      <rPr>
        <b/>
        <vertAlign val="superscript"/>
        <sz val="11"/>
        <color rgb="FF000000"/>
        <rFont val="Times New Roman1"/>
        <charset val="204"/>
      </rPr>
      <t>3</t>
    </r>
  </si>
  <si>
    <t>Сумма,           (тыс. рублей)</t>
  </si>
  <si>
    <r>
      <t>Лимит потребления  м</t>
    </r>
    <r>
      <rPr>
        <b/>
        <vertAlign val="superscript"/>
        <sz val="11"/>
        <color rgb="FF000000"/>
        <rFont val="Times New Roman1"/>
        <charset val="204"/>
      </rPr>
      <t>3</t>
    </r>
    <r>
      <rPr>
        <b/>
        <vertAlign val="superscript"/>
        <sz val="10"/>
        <color rgb="FF000000"/>
        <rFont val="Times New Roman1"/>
        <charset val="204"/>
      </rPr>
      <t xml:space="preserve">  </t>
    </r>
  </si>
  <si>
    <t>Сумма,         (тыс. руб.)</t>
  </si>
  <si>
    <t>Сумма (тыс.руб.)</t>
  </si>
  <si>
    <r>
      <t>Тариф за 1 м</t>
    </r>
    <r>
      <rPr>
        <b/>
        <vertAlign val="superscript"/>
        <sz val="10"/>
        <color rgb="FF000000"/>
        <rFont val="Times New Roman1"/>
        <charset val="204"/>
      </rPr>
      <t>3</t>
    </r>
    <r>
      <rPr>
        <b/>
        <sz val="10"/>
        <color rgb="FF000000"/>
        <rFont val="Times New Roman1"/>
        <charset val="204"/>
      </rPr>
      <t xml:space="preserve"> с НДС, (руб.)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</si>
  <si>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</si>
  <si>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</si>
  <si>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</si>
  <si>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</si>
  <si>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</si>
  <si>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</si>
  <si>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</si>
  <si>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наркологический диспансер" ( пр.50 лет Октября)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</si>
  <si>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онкологический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</si>
  <si>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онкологический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</si>
  <si>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</si>
  <si>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</si>
  <si>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</si>
  <si>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</si>
  <si>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</si>
  <si>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</si>
  <si>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</si>
  <si>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"Бюро судебно-медицинской экспертизы" (г. Елизово, Пограничная 18а 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</si>
  <si>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"Корякская окружная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</si>
  <si>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"Корякская окружная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</si>
  <si>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</si>
  <si>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</si>
  <si>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"Быстринская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</si>
  <si>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"Быстринская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</si>
  <si>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</si>
  <si>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"Ключевская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</si>
  <si>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поликлиника № 1 </t>
    </r>
    <r>
      <rPr>
        <sz val="10"/>
        <color rgb="FF000000"/>
        <rFont val="Times New Roman"/>
        <family val="1"/>
        <charset val="204"/>
      </rPr>
      <t>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</si>
  <si>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</si>
  <si>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"Петропавловск-Камчатская городская гериатрическая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</si>
  <si>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гериатрическая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</si>
  <si>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</si>
  <si>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2</t>
    </r>
    <r>
      <rPr>
        <sz val="10"/>
        <color rgb="FF000000"/>
        <rFont val="Times New Roman"/>
        <family val="1"/>
        <charset val="204"/>
      </rPr>
      <t xml:space="preserve">" (поликлиника ул. Индустриальная)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</si>
  <si>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2</t>
    </r>
    <r>
      <rPr>
        <sz val="10"/>
        <color rgb="FF000000"/>
        <rFont val="Times New Roman"/>
        <family val="1"/>
        <charset val="204"/>
      </rPr>
      <t xml:space="preserve">" (поликлиника ул. Индустриальная)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</si>
  <si>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"Петропавловск-Камчатская городская</t>
    </r>
    <r>
      <rPr>
        <b/>
        <sz val="10"/>
        <color rgb="FF000000"/>
        <rFont val="Times New Roman"/>
        <family val="1"/>
        <charset val="204"/>
      </rPr>
      <t xml:space="preserve"> больница № 2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</si>
  <si>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детская поликлиника № 1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</si>
  <si>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3</t>
    </r>
    <r>
      <rPr>
        <sz val="10"/>
        <color rgb="FF000000"/>
        <rFont val="Times New Roman"/>
        <family val="1"/>
        <charset val="204"/>
      </rPr>
      <t xml:space="preserve"> " </t>
    </r>
    <r>
      <rPr>
        <b/>
        <sz val="10"/>
        <color rgb="FF000000"/>
        <rFont val="Times New Roman"/>
        <family val="1"/>
        <charset val="204"/>
      </rPr>
      <t>(бюджет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</si>
  <si>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</si>
  <si>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"Камчатский краевой центр общественного здоровья и медицинской профилактики"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</si>
  <si>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инфекционная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</si>
  <si>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детская инфекционная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</si>
  <si>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детская поликлиника № 2 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</si>
  <si>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станция скорой медицинской помощи"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</si>
  <si>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"Камчатская краевая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</si>
  <si>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</si>
  <si>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</si>
  <si>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стоматологическая поликлиника"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</si>
  <si>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"Петропавловск-Камчатская городская стоматологическая поликлиника"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</si>
  <si>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"Усть-Большерецкая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Октябрьское отделение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</si>
  <si>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"Усть-Большерецкая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Апачинское отделение</t>
    </r>
  </si>
  <si>
    <r>
      <rPr>
        <b/>
        <sz val="10"/>
        <color rgb="FF000000"/>
        <rFont val="Times New Roman"/>
        <family val="1"/>
        <charset val="204"/>
      </rPr>
      <t>Государственное бюджетное учреждение здравоохранения "Мильковская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</si>
  <si>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b/>
        <sz val="10"/>
        <color rgb="FF000000"/>
        <rFont val="Times New Roman"/>
        <family val="1"/>
        <charset val="204"/>
      </rPr>
      <t>Долиновский ФАП</t>
    </r>
    <r>
      <rPr>
        <sz val="10"/>
        <color rgb="FF000000"/>
        <rFont val="Times New Roman"/>
        <family val="1"/>
        <charset val="204"/>
      </rPr>
      <t xml:space="preserve"> ГБУЗ КК"Мильковская районная больница"</t>
    </r>
  </si>
  <si>
    <r>
      <rPr>
        <b/>
        <sz val="10"/>
        <color rgb="FF000000"/>
        <rFont val="Times New Roman"/>
        <family val="1"/>
        <charset val="204"/>
      </rPr>
      <t>Атласовская</t>
    </r>
    <r>
      <rPr>
        <sz val="10"/>
        <color rgb="FF000000"/>
        <rFont val="Times New Roman"/>
        <family val="1"/>
        <charset val="204"/>
      </rPr>
      <t xml:space="preserve"> врачебная амбулатория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</si>
  <si>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"Вилючинская городская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</si>
  <si>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"Вилючинская городская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</si>
  <si>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"Елизовская станция скорой медицинской помощи"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</si>
  <si>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"Елизовская станция скорой медицинской помощи"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</si>
  <si>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"Елизовская районная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</si>
  <si>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</si>
  <si>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</si>
  <si>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"Озерновская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</si>
  <si>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"Озерновская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</si>
  <si>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"Озерновская районная больница" </t>
    </r>
    <r>
      <rPr>
        <b/>
        <sz val="10"/>
        <color rgb="FF000000"/>
        <rFont val="Times New Roman"/>
        <family val="1"/>
        <charset val="204"/>
      </rPr>
      <t>(ФАП Запорожье) - (бюджет фонда ОМС)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</si>
  <si>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"Никольская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</si>
  <si>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"Никольская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</si>
  <si>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b/>
        <sz val="10"/>
        <color rgb="FF000000"/>
        <rFont val="Times New Roman"/>
        <family val="1"/>
        <charset val="204"/>
      </rPr>
      <t>п. Оссора</t>
    </r>
    <r>
      <rPr>
        <sz val="10"/>
        <color rgb="FF000000"/>
        <rFont val="Times New Roman"/>
        <family val="1"/>
        <charset val="204"/>
      </rPr>
      <t xml:space="preserve"> - ГБУЗ КК"Карагинская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</si>
  <si>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"Усть-Камчатская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</si>
  <si>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"Усть-Камчатская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</si>
  <si>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b/>
        <sz val="10"/>
        <color rgb="FF000000"/>
        <rFont val="Times New Roman"/>
        <family val="1"/>
        <charset val="204"/>
      </rPr>
      <t>Государственное бюджетное учреждение здравоохранения "Елизовская районная больница" , всего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</si>
  <si>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Тариф за 1 м</t>
    </r>
    <r>
      <rPr>
        <b/>
        <vertAlign val="superscript"/>
        <sz val="10"/>
        <color rgb="FF000000"/>
        <rFont val="Times New Roman1"/>
        <charset val="204"/>
      </rPr>
      <t>3</t>
    </r>
    <r>
      <rPr>
        <b/>
        <sz val="10"/>
        <color rgb="FF000000"/>
        <rFont val="Times New Roman1"/>
        <charset val="204"/>
      </rPr>
      <t xml:space="preserve"> с НДС    (руб.)</t>
    </r>
  </si>
  <si>
    <r>
      <t>Тариф за 1 м</t>
    </r>
    <r>
      <rPr>
        <b/>
        <vertAlign val="superscript"/>
        <sz val="10"/>
        <color rgb="FF000000"/>
        <rFont val="Times New Roman1"/>
        <charset val="204"/>
      </rPr>
      <t>3</t>
    </r>
    <r>
      <rPr>
        <b/>
        <sz val="10"/>
        <color rgb="FF000000"/>
        <rFont val="Times New Roman1"/>
        <charset val="204"/>
      </rPr>
      <t xml:space="preserve"> с НДС (руб.)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</si>
  <si>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 </t>
    </r>
    <r>
      <rPr>
        <b/>
        <sz val="10"/>
        <color rgb="FF000000"/>
        <rFont val="Times New Roman"/>
        <family val="1"/>
        <charset val="204"/>
      </rPr>
      <t>ОВОП Седанка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</si>
  <si>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"Тигильская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ОВОП с.Усть-Хайрюзово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</si>
  <si>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"Тигильская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ОВОП Седанка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</si>
  <si>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"Пенжинская районная больница" (Каменское)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</si>
  <si>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"Пенжинская районная больница" (Каменское)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</si>
  <si>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b/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"Усть-Большерецкая районная больница" всего, в т.ч.: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</si>
  <si>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b/>
        <sz val="10"/>
        <color rgb="FF000000"/>
        <rFont val="Times New Roman"/>
        <family val="1"/>
        <charset val="204"/>
      </rPr>
      <t>ГБУЗ КК"Олюторская районная больница", всего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</si>
  <si>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"Елизовская станция скорой медицинской помощи"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</si>
  <si>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</si>
  <si>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"Озерновская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</si>
  <si>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"Озерновская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ОМС)(ФАП Запорожье)</t>
    </r>
  </si>
  <si>
    <r>
      <rPr>
        <b/>
        <sz val="10"/>
        <color rgb="FF000000"/>
        <rFont val="Times New Roman"/>
        <family val="1"/>
        <charset val="204"/>
      </rPr>
      <t>Государственное бюджетное учреждение здравоохранения "Карагинская районная больница" всего,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</si>
  <si>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b/>
        <sz val="10"/>
        <color rgb="FF000000"/>
        <rFont val="Times New Roman"/>
        <family val="1"/>
        <charset val="204"/>
      </rPr>
      <t>п. Оссора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</si>
  <si>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rPr>
        <sz val="10"/>
        <color rgb="FF000000"/>
        <rFont val="Times New Roman"/>
        <family val="1"/>
        <charset val="204"/>
      </rPr>
      <t xml:space="preserve">ОВОП </t>
    </r>
    <r>
      <rPr>
        <b/>
        <sz val="10"/>
        <color rgb="FF000000"/>
        <rFont val="Times New Roman"/>
        <family val="1"/>
        <charset val="204"/>
      </rPr>
      <t>с. Тымлат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</si>
  <si>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rPr>
        <sz val="10"/>
        <color rgb="FF000000"/>
        <rFont val="Times New Roman"/>
        <family val="1"/>
        <charset val="204"/>
      </rPr>
      <t>ФАП</t>
    </r>
    <r>
      <rPr>
        <b/>
        <sz val="10"/>
        <color rgb="FF000000"/>
        <rFont val="Times New Roman"/>
        <family val="1"/>
        <charset val="204"/>
      </rPr>
      <t xml:space="preserve"> с. Ильпырское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</si>
  <si>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rPr>
        <sz val="10"/>
        <color rgb="FF000000"/>
        <rFont val="Times New Roman"/>
        <family val="1"/>
        <charset val="204"/>
      </rPr>
      <t xml:space="preserve">ФАП </t>
    </r>
    <r>
      <rPr>
        <b/>
        <sz val="10"/>
        <color rgb="FF000000"/>
        <rFont val="Times New Roman"/>
        <family val="1"/>
        <charset val="204"/>
      </rPr>
      <t>с. Карага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</si>
  <si>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rPr>
        <sz val="10"/>
        <color rgb="FF000000"/>
        <rFont val="Times New Roman"/>
        <family val="1"/>
        <charset val="204"/>
      </rPr>
      <t xml:space="preserve">ФАП </t>
    </r>
    <r>
      <rPr>
        <b/>
        <sz val="10"/>
        <color rgb="FF000000"/>
        <rFont val="Times New Roman"/>
        <family val="1"/>
        <charset val="204"/>
      </rPr>
      <t>с. Кострома</t>
    </r>
    <r>
      <rPr>
        <sz val="10"/>
        <color rgb="FF000000"/>
        <rFont val="Times New Roman"/>
        <family val="1"/>
        <charset val="204"/>
      </rPr>
      <t xml:space="preserve"> ГБУЗ КК"Карагинская районная больница"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</si>
  <si>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"Усть-Камчатская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</si>
  <si>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"Соболевская районная больница"</t>
    </r>
    <r>
      <rPr>
        <sz val="10"/>
        <color rgb="FFFF0000"/>
        <rFont val="Times New Roman1"/>
        <charset val="204"/>
      </rPr>
      <t xml:space="preserve"> </t>
    </r>
    <r>
      <rPr>
        <sz val="10"/>
        <color rgb="FF000000"/>
        <rFont val="Times New Roman1"/>
        <charset val="204"/>
      </rPr>
      <t>Отделение общей врачебной практики (семейной медицины) -</t>
    </r>
    <r>
      <rPr>
        <b/>
        <sz val="10"/>
        <color rgb="FFFF0000"/>
        <rFont val="Times New Roman1"/>
        <charset val="204"/>
      </rPr>
      <t xml:space="preserve"> (краевой бюджет)</t>
    </r>
  </si>
  <si>
    <r>
      <t xml:space="preserve">Государственное бюджетное учреждение здравоохранения "Соболевская районная больница" </t>
    </r>
    <r>
      <rPr>
        <b/>
        <sz val="10"/>
        <color rgb="FF000000"/>
        <rFont val="Times New Roman1"/>
        <charset val="204"/>
      </rPr>
      <t>(бюджет фонда ОМС)</t>
    </r>
  </si>
  <si>
    <r>
      <t>Государственное бюджетное учреждение здравоохранения "Елизовская районная больница", всего в т.ч.: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</si>
  <si>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b/>
        <sz val="10"/>
        <color rgb="FF000000"/>
        <rFont val="Times New Roman"/>
        <family val="1"/>
        <charset val="204"/>
      </rPr>
      <t>Государственное бюджетное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всего в т.ч.: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</si>
  <si>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"Тигильская районная больница" </t>
    </r>
    <r>
      <rPr>
        <b/>
        <sz val="10"/>
        <color rgb="FF000000"/>
        <rFont val="Times New Roman"/>
        <family val="1"/>
        <charset val="204"/>
      </rPr>
      <t>ОВОП с.Усть-Хайрюзово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</si>
  <si>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color rgb="FF000000"/>
        <rFont val="Times New Roman"/>
        <family val="1"/>
        <charset val="204"/>
      </rPr>
      <t>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</si>
  <si>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rPr>
        <sz val="10"/>
        <color rgb="FF000000"/>
        <rFont val="Times New Roman"/>
        <family val="1"/>
        <charset val="204"/>
      </rPr>
      <t>Краевое государственное бюджетное образовательное учреждение среднего профессионального образования "Камчатский медицинский колледж"</t>
    </r>
    <r>
      <rPr>
        <b/>
        <sz val="10"/>
        <color rgb="FF000000"/>
        <rFont val="Times New Roman"/>
        <family val="1"/>
        <charset val="204"/>
      </rPr>
      <t xml:space="preserve"> (филиал пгт. Палана)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</si>
  <si>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психоневрологический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</si>
  <si>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</si>
  <si>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</si>
  <si>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b/>
        <sz val="10"/>
        <color rgb="FF000000"/>
        <rFont val="Times New Roman"/>
        <family val="1"/>
        <charset val="204"/>
      </rPr>
      <t>Филиал № 1</t>
    </r>
    <r>
      <rPr>
        <sz val="10"/>
        <color rgb="FF000000"/>
        <rFont val="Times New Roman"/>
        <family val="1"/>
        <charset val="204"/>
      </rPr>
      <t xml:space="preserve"> Государственного бюджетного учреждения здравоохранения "Камчатский краевой противотуберкулезный диспансер"</t>
    </r>
    <r>
      <rPr>
        <b/>
        <sz val="10"/>
        <color rgb="FF000000"/>
        <rFont val="Times New Roman"/>
        <family val="1"/>
        <charset val="204"/>
      </rPr>
      <t xml:space="preserve"> пгт. Палана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</si>
  <si>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b/>
        <sz val="10"/>
        <color rgb="FF000000"/>
        <rFont val="Times New Roman"/>
        <family val="1"/>
        <charset val="204"/>
      </rPr>
      <t>Филиал № 2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>с.Тиличики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</si>
  <si>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b/>
        <sz val="10"/>
        <color rgb="FF000000"/>
        <rFont val="Times New Roman"/>
        <family val="1"/>
        <charset val="204"/>
      </rPr>
      <t>Филиал № 3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</t>
    </r>
    <r>
      <rPr>
        <b/>
        <sz val="10"/>
        <color rgb="FF000000"/>
        <rFont val="Times New Roman"/>
        <family val="1"/>
        <charset val="204"/>
      </rPr>
      <t xml:space="preserve"> п.Оссора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</si>
  <si>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>Государственное бюджетное учреждение здравоохранения "Ключевская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</si>
  <si>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b/>
        <u/>
        <sz val="10"/>
        <color rgb="FF000000"/>
        <rFont val="Times New Roman"/>
        <family val="1"/>
        <charset val="204"/>
      </rPr>
      <t>Козыревское отделение</t>
    </r>
    <r>
      <rPr>
        <sz val="10"/>
        <color rgb="FF000000"/>
        <rFont val="Times New Roman"/>
        <family val="1"/>
        <charset val="204"/>
      </rPr>
      <t xml:space="preserve"> ГБУЗ КК "Ключевская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</si>
  <si>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b/>
        <u/>
        <sz val="10"/>
        <color rgb="FF000000"/>
        <rFont val="Times New Roman"/>
        <family val="1"/>
        <charset val="204"/>
      </rPr>
      <t>Козыревское отделение</t>
    </r>
    <r>
      <rPr>
        <sz val="10"/>
        <color rgb="FF000000"/>
        <rFont val="Times New Roman"/>
        <family val="1"/>
        <charset val="204"/>
      </rPr>
      <t xml:space="preserve"> ГБУЗ КК "Ключевская районная больница"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</si>
  <si>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1</t>
    </r>
    <r>
      <rPr>
        <sz val="10"/>
        <color rgb="FF000000"/>
        <rFont val="Times New Roman"/>
        <family val="1"/>
        <charset val="204"/>
      </rPr>
      <t>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</si>
  <si>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2</t>
    </r>
    <r>
      <rPr>
        <sz val="10"/>
        <color rgb="FF000000"/>
        <rFont val="Times New Roman"/>
        <family val="1"/>
        <charset val="204"/>
      </rPr>
      <t>" (поликлиника ул. Индустриальная)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</si>
  <si>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 № 2 </t>
    </r>
    <r>
      <rPr>
        <sz val="10"/>
        <color rgb="FF000000"/>
        <rFont val="Times New Roman"/>
        <family val="1"/>
        <charset val="204"/>
      </rPr>
      <t xml:space="preserve">" (поликлиника ул. Индустриальная)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</si>
  <si>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rPr>
        <sz val="10"/>
        <color rgb="FF000000"/>
        <rFont val="Times New Roman"/>
        <family val="1"/>
        <charset val="204"/>
      </rP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 № 2 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</si>
  <si>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>Тариф за 1 Гкал  с НДС, (руб.)</t>
  </si>
  <si>
    <t>Сумма, (тыс. руб.)</t>
  </si>
  <si>
    <r>
      <t>Тариф за 1 м</t>
    </r>
    <r>
      <rPr>
        <b/>
        <vertAlign val="superscript"/>
        <sz val="10"/>
        <color rgb="FF000000"/>
        <rFont val="Times New Roman1"/>
        <charset val="204"/>
      </rPr>
      <t xml:space="preserve">3 </t>
    </r>
    <r>
      <rPr>
        <b/>
        <sz val="10"/>
        <color rgb="FF000000"/>
        <rFont val="Times New Roman1"/>
        <charset val="204"/>
      </rPr>
      <t>с НДС (руб.)</t>
    </r>
  </si>
  <si>
    <t>Сумма (тыс. руб.)</t>
  </si>
  <si>
    <t>Всего             ( тыс. руб.)</t>
  </si>
  <si>
    <t>Тариф за 1 м3  с НДС  (руб.)</t>
  </si>
  <si>
    <t>Итого   (тыс. руб.)</t>
  </si>
  <si>
    <r>
      <t>Филиал № 1</t>
    </r>
    <r>
      <rPr>
        <sz val="10"/>
        <color rgb="FF000000"/>
        <rFont val="Times New Roman"/>
        <family val="1"/>
        <charset val="204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 xml:space="preserve">пгт. Палана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</si>
  <si>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Государственное бюджетное учреждение здравоохранения "Мильковская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</si>
  <si>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r>
      <t>Государственное бюджетное учреждение здравоохранения "Мильковская районная больница", в том числе:</t>
    </r>
    <r>
      <rPr>
        <b/>
        <sz val="10"/>
        <color rgb="FF000000"/>
        <rFont val="Times New Roman"/>
        <family val="1"/>
        <charset val="204"/>
      </rPr>
      <t xml:space="preserve"> (бюджет фонда ОМС)</t>
    </r>
  </si>
  <si>
    <r>
      <t xml:space="preserve">Государственное бюджетное учреждение здравоохранения "Петропавловск-Камчатская городская больница № 2" (поликлиника ул. Индустриальная)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</si>
  <si>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"Елизовская районная больница"</t>
    </r>
    <r>
      <rPr>
        <b/>
        <sz val="10"/>
        <color rgb="FFFF0000"/>
        <rFont val="Times New Roman"/>
        <family val="1"/>
        <charset val="204"/>
      </rPr>
      <t xml:space="preserve"> (краевой бюджет)</t>
    </r>
  </si>
  <si>
    <t>Тариф за 1 Гкал с НДС (руб.)</t>
  </si>
  <si>
    <t>Тариф за 1 Гкал с НДС, (руб.)</t>
  </si>
  <si>
    <t>Тариф за 1 м3 с НДС, (руб.)</t>
  </si>
  <si>
    <t>Тариф за 1 кВт*ч  с НДС, (руб.)</t>
  </si>
  <si>
    <t>Сумма,                        (тыс. руб.)</t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</si>
  <si>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color rgb="FF000000"/>
        <rFont val="Times New Roman"/>
        <family val="1"/>
        <charset val="204"/>
      </rPr>
      <t xml:space="preserve"> СПИД</t>
    </r>
    <r>
      <rPr>
        <sz val="10"/>
        <color rgb="FF000000"/>
        <rFont val="Times New Roman"/>
        <family val="1"/>
        <charset val="204"/>
      </rPr>
      <t xml:space="preserve"> и инфекционными заболеваниями"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</si>
  <si>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</si>
  <si>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поликлиника № 1</t>
    </r>
    <r>
      <rPr>
        <sz val="10"/>
        <color rgb="FF000000"/>
        <rFont val="Times New Roman"/>
        <family val="1"/>
        <charset val="204"/>
      </rPr>
      <t>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</si>
  <si>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 xml:space="preserve">больница№ </t>
    </r>
    <r>
      <rPr>
        <sz val="10"/>
        <color rgb="FF000000"/>
        <rFont val="Times New Roman"/>
        <family val="1"/>
        <charset val="204"/>
      </rPr>
      <t xml:space="preserve">1"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</si>
  <si>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 xml:space="preserve">Государственное бюджетное учреждение здравоохранения "Петропавловск-Камчатская городская </t>
    </r>
    <r>
      <rPr>
        <b/>
        <sz val="10"/>
        <color rgb="FF000000"/>
        <rFont val="Times New Roman"/>
        <family val="1"/>
        <charset val="204"/>
      </rPr>
      <t>больница № 2</t>
    </r>
    <r>
      <rPr>
        <sz val="10"/>
        <color rgb="FF000000"/>
        <rFont val="Times New Roman"/>
        <family val="1"/>
        <charset val="204"/>
      </rPr>
      <t xml:space="preserve">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</si>
  <si>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"Петропавловск-Камчатская городская гериатрическая больница"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</si>
  <si>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детская стоматологическая поликлиника"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</si>
  <si>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"Петропавловск-Камчатская городская детская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</si>
  <si>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"Камчатская городская стоматологическая поликлиника"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 )</t>
    </r>
  </si>
  <si>
    <r>
      <t xml:space="preserve">Государственное бюджетное учреждение здравоохранения "Камчатская городская стоматологическая поликлиника"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</si>
  <si>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r>
      <t>Государственное бюджетное учреждение здравоохранения ""Камчатский краевой центр общественного здоровья и медицинской профилактики"(</t>
    </r>
    <r>
      <rPr>
        <b/>
        <sz val="10"/>
        <color rgb="FF000000"/>
        <rFont val="Times New Roman"/>
        <family val="1"/>
        <charset val="204"/>
      </rPr>
      <t>бюджет фонда ОМС)</t>
    </r>
  </si>
  <si>
    <r>
      <t xml:space="preserve">Государственное бюджетное учреждение здравоохранения "Вилючинская городская больница" </t>
    </r>
    <r>
      <rPr>
        <b/>
        <sz val="10"/>
        <color rgb="FF000000"/>
        <rFont val="Times New Roman"/>
        <family val="1"/>
        <charset val="204"/>
      </rPr>
      <t>(бюджет ОМС)</t>
    </r>
  </si>
  <si>
    <r>
      <t xml:space="preserve">Государственное бюджетное учреждение здравоохранения "Елизовская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</si>
  <si>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"Елизовская станция скорой медицинской помощи"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</si>
  <si>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"Бюро судебно-медицинской экспертизы " (ул. Орджоникидзе, 9а)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</si>
  <si>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"Бюро судебно-медицинской экспертизы" (г. Елизово, Пограничная, 18а 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</si>
  <si>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"Быстринская районная больница" </t>
    </r>
    <r>
      <rPr>
        <b/>
        <sz val="10"/>
        <color rgb="FFFF0000"/>
        <rFont val="Times New Roman"/>
        <family val="1"/>
        <charset val="204"/>
      </rPr>
      <t>(краевой бюджет)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с.Эссо</t>
    </r>
  </si>
  <si>
    <r>
      <t xml:space="preserve">Государственное бюджетное учреждение здравоохранения "Быстринская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  <r>
      <rPr>
        <sz val="10"/>
        <color rgb="FF000000"/>
        <rFont val="Times New Roman"/>
        <family val="1"/>
        <charset val="204"/>
      </rPr>
      <t xml:space="preserve"> с.Эссо</t>
    </r>
  </si>
  <si>
    <r>
      <t xml:space="preserve">Государственное бюджетное учреждение здравоохранения "Быстринская районная больница" </t>
    </r>
    <r>
      <rPr>
        <b/>
        <sz val="10"/>
        <color rgb="FF000000"/>
        <rFont val="Times New Roman"/>
        <family val="1"/>
        <charset val="204"/>
      </rPr>
      <t xml:space="preserve">(бюджет фонда ОМС) </t>
    </r>
    <r>
      <rPr>
        <sz val="10"/>
        <color rgb="FF000000"/>
        <rFont val="Times New Roman"/>
        <family val="1"/>
        <charset val="204"/>
      </rPr>
      <t>с.Анавгай</t>
    </r>
  </si>
  <si>
    <r>
      <t>Государственное бюджетное учреждение здравоохранения "Мильковская районная больница"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</si>
  <si>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t xml:space="preserve">Государственное бюджетное учреждение здравоохранения "Мильковская районная больница" </t>
    </r>
    <r>
      <rPr>
        <b/>
        <sz val="10"/>
        <color rgb="FF000000"/>
        <rFont val="Times New Roman"/>
        <family val="1"/>
        <charset val="204"/>
      </rPr>
      <t>(бюджет фонда ОМС)</t>
    </r>
  </si>
  <si>
    <t xml:space="preserve"> п.Озерновский</t>
  </si>
  <si>
    <t>п.Озерновский</t>
  </si>
  <si>
    <t xml:space="preserve">п. Нагорный,
</t>
  </si>
  <si>
    <t>п. Раздольный</t>
  </si>
  <si>
    <t>п. Лесной</t>
  </si>
  <si>
    <t>ИТОГО</t>
  </si>
  <si>
    <r>
      <rPr>
        <b/>
        <sz val="10"/>
        <color rgb="FF000000"/>
        <rFont val="Times New Roman"/>
        <family val="1"/>
        <charset val="204"/>
      </rPr>
      <t>Филиал № 1</t>
    </r>
    <r>
      <rPr>
        <sz val="10"/>
        <color rgb="FF000000"/>
        <rFont val="Times New Roman"/>
        <family val="1"/>
        <charset val="204"/>
      </rPr>
      <t xml:space="preserve"> Государственного бюджетного учреждения здравоохранения "Камчатский краевой противотуберкулезный диспансер" </t>
    </r>
    <r>
      <rPr>
        <b/>
        <sz val="10"/>
        <color rgb="FF000000"/>
        <rFont val="Times New Roman"/>
        <family val="1"/>
        <charset val="204"/>
      </rPr>
      <t>ГО п. Палана</t>
    </r>
    <r>
      <rPr>
        <sz val="10"/>
        <color rgb="FFFF0000"/>
        <rFont val="Times New Roman"/>
        <family val="1"/>
        <charset val="204"/>
      </rPr>
      <t xml:space="preserve">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</si>
  <si>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r>
      <rPr>
        <sz val="10"/>
        <color rgb="FF000000"/>
        <rFont val="Times New Roman"/>
        <family val="1"/>
        <charset val="204"/>
      </rPr>
      <t xml:space="preserve">Краевое 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/>
        <sz val="10"/>
        <color rgb="FF000000"/>
        <rFont val="Times New Roman"/>
        <family val="1"/>
        <charset val="204"/>
      </rPr>
      <t xml:space="preserve">(филиал ГО п. Палана) </t>
    </r>
    <r>
      <rPr>
        <b/>
        <sz val="10"/>
        <color rgb="FFFF0000"/>
        <rFont val="Times New Roman"/>
        <family val="1"/>
        <charset val="204"/>
      </rPr>
      <t>(краевой бюджет)</t>
    </r>
  </si>
  <si>
    <t>Сумма,          (тыс. руб.)</t>
  </si>
  <si>
    <t>Сумма,                    (тыс. рублей)</t>
  </si>
  <si>
    <t>Всего         (тыс. руб.)</t>
  </si>
  <si>
    <t>Лимит потребления,  тыс. кВт*ч</t>
  </si>
  <si>
    <t>Лимит потребления,   тыс. кВт*ч</t>
  </si>
  <si>
    <r>
      <t>Лимит потребления, Гкал, газ, м</t>
    </r>
    <r>
      <rPr>
        <b/>
        <vertAlign val="superscript"/>
        <sz val="10"/>
        <color rgb="FF000000"/>
        <rFont val="Times New Roman1"/>
        <charset val="204"/>
      </rPr>
      <t>3</t>
    </r>
  </si>
  <si>
    <r>
      <t>Тариф за 1 Гкал 1м</t>
    </r>
    <r>
      <rPr>
        <b/>
        <vertAlign val="superscript"/>
        <sz val="10"/>
        <color rgb="FF000000"/>
        <rFont val="Times New Roman1"/>
        <charset val="204"/>
      </rPr>
      <t>3</t>
    </r>
    <r>
      <rPr>
        <b/>
        <sz val="10"/>
        <color rgb="FF000000"/>
        <rFont val="Times New Roman1"/>
        <charset val="204"/>
      </rPr>
      <t xml:space="preserve"> газа с НДС, (руб.)</t>
    </r>
  </si>
  <si>
    <r>
      <t>Лимит потребления, Гкал газ, м</t>
    </r>
    <r>
      <rPr>
        <b/>
        <vertAlign val="superscript"/>
        <sz val="10"/>
        <color rgb="FF000000"/>
        <rFont val="Times New Roman1"/>
        <charset val="204"/>
      </rPr>
      <t>3</t>
    </r>
  </si>
  <si>
    <t>Лимит, Гкал</t>
  </si>
  <si>
    <t>Приложение 1.2</t>
  </si>
  <si>
    <r>
      <t xml:space="preserve">Расчет ассигнований, необходимых для оплаты горячего водоснабжения (закрытая система) в 2023 году краевым государственным </t>
    </r>
    <r>
      <rPr>
        <b/>
        <i/>
        <sz val="14"/>
        <color rgb="FF000000"/>
        <rFont val="Times New Roman"/>
        <family val="1"/>
        <charset val="204"/>
      </rPr>
      <t>бюджетным</t>
    </r>
    <r>
      <rPr>
        <b/>
        <sz val="14"/>
        <color rgb="FF000000"/>
        <rFont val="Times New Roman"/>
        <family val="1"/>
        <charset val="204"/>
      </rPr>
      <t xml:space="preserve"> учреждениям</t>
    </r>
  </si>
  <si>
    <r>
      <t xml:space="preserve">Расчет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color rgb="FF000000"/>
        <rFont val="Times New Roman"/>
        <family val="1"/>
        <charset val="204"/>
      </rPr>
      <t>бюджетным</t>
    </r>
    <r>
      <rPr>
        <b/>
        <sz val="14"/>
        <color rgb="FF000000"/>
        <rFont val="Times New Roman"/>
        <family val="1"/>
        <charset val="204"/>
      </rPr>
      <t xml:space="preserve"> учреждениям на 2023 год</t>
    </r>
  </si>
  <si>
    <t>Приложение 1.6</t>
  </si>
  <si>
    <t>от 15.07.2022 № 20 -259</t>
  </si>
  <si>
    <t>от 31.05.2023 № 20-229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</si>
</sst>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4"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0"/>
      <color rgb="FFFFFFFF"/>
      <name val="Arial"/>
      <family val="2"/>
      <charset val="204"/>
    </font>
    <font>
      <sz val="10"/>
      <color rgb="FFCC0000"/>
      <name val="Arial"/>
      <family val="2"/>
      <charset val="204"/>
    </font>
    <font>
      <i/>
      <sz val="10"/>
      <color rgb="FF808080"/>
      <name val="Arial"/>
      <family val="2"/>
      <charset val="204"/>
    </font>
    <font>
      <sz val="10"/>
      <color rgb="FF006600"/>
      <name val="Arial"/>
      <family val="2"/>
      <charset val="204"/>
    </font>
    <font>
      <b/>
      <sz val="24"/>
      <color rgb="FF000000"/>
      <name val="Arial"/>
      <family val="2"/>
      <charset val="204"/>
    </font>
    <font>
      <b/>
      <sz val="1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u/>
      <sz val="10"/>
      <color rgb="FF0000EE"/>
      <name val="Arial"/>
      <family val="2"/>
      <charset val="204"/>
    </font>
    <font>
      <sz val="10"/>
      <color rgb="FF996600"/>
      <name val="Arial"/>
      <family val="2"/>
      <charset val="204"/>
    </font>
    <font>
      <sz val="10"/>
      <color rgb="FF333333"/>
      <name val="Arial"/>
      <family val="2"/>
      <charset val="204"/>
    </font>
    <font>
      <b/>
      <i/>
      <u/>
      <sz val="10"/>
      <color rgb="FF000000"/>
      <name val="Arial"/>
      <family val="2"/>
      <charset val="204"/>
    </font>
    <font>
      <sz val="10"/>
      <color rgb="FF000000"/>
      <name val="Times New Roman1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Times New Roman1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10"/>
      <color rgb="FF000000"/>
      <name val="Times New Roman1"/>
      <charset val="204"/>
    </font>
    <font>
      <b/>
      <i/>
      <sz val="10"/>
      <color rgb="FF000000"/>
      <name val="Times New Roman1"/>
      <charset val="204"/>
    </font>
    <font>
      <b/>
      <i/>
      <sz val="10"/>
      <color rgb="FFFF0000"/>
      <name val="Times New Roman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1"/>
      <charset val="204"/>
    </font>
    <font>
      <b/>
      <sz val="10"/>
      <color rgb="FFFF0000"/>
      <name val="Times New Roman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9211E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1C1C1C"/>
      <name val="Times New Roman1"/>
      <charset val="204"/>
    </font>
    <font>
      <sz val="10"/>
      <color rgb="FFFFFFFF"/>
      <name val="Times New Roman1"/>
      <charset val="204"/>
    </font>
    <font>
      <b/>
      <vertAlign val="superscript"/>
      <sz val="10"/>
      <color rgb="FF000000"/>
      <name val="Times New Roman1"/>
      <charset val="204"/>
    </font>
    <font>
      <sz val="10"/>
      <color rgb="FF800080"/>
      <name val="Times New Roman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1"/>
      <charset val="204"/>
    </font>
    <font>
      <b/>
      <sz val="9"/>
      <color rgb="FF000000"/>
      <name val="Times New Roman1"/>
      <charset val="204"/>
    </font>
    <font>
      <sz val="10"/>
      <color rgb="FFFF0000"/>
      <name val="Arial Cyr"/>
      <charset val="204"/>
    </font>
    <font>
      <i/>
      <sz val="10"/>
      <color rgb="FF000000"/>
      <name val="Arial Cyr"/>
      <charset val="204"/>
    </font>
    <font>
      <b/>
      <sz val="10"/>
      <color rgb="FFFF0000"/>
      <name val="Arial Cyr"/>
      <charset val="204"/>
    </font>
    <font>
      <sz val="14"/>
      <color rgb="FF000000"/>
      <name val="Arial"/>
      <family val="2"/>
      <charset val="204"/>
    </font>
    <font>
      <b/>
      <u/>
      <sz val="10"/>
      <color rgb="FF000000"/>
      <name val="Times New Roman1"/>
      <charset val="204"/>
    </font>
    <font>
      <b/>
      <sz val="11"/>
      <color rgb="FF000000"/>
      <name val="Times New Roman1"/>
      <charset val="204"/>
    </font>
    <font>
      <b/>
      <vertAlign val="superscript"/>
      <sz val="11"/>
      <color rgb="FF000000"/>
      <name val="Times New Roman1"/>
      <charset val="204"/>
    </font>
    <font>
      <b/>
      <i/>
      <sz val="14"/>
      <color rgb="FF000000"/>
      <name val="Times New Roman1"/>
      <charset val="204"/>
    </font>
    <font>
      <sz val="14"/>
      <color rgb="FF000000"/>
      <name val="Times New Roman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819E"/>
      </patternFill>
    </fill>
    <fill>
      <patternFill patternType="solid">
        <fgColor theme="0"/>
        <bgColor rgb="FFDDE8CB"/>
      </patternFill>
    </fill>
    <fill>
      <patternFill patternType="solid">
        <fgColor theme="0"/>
        <bgColor rgb="FFB2B2B2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A6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99CC00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999999"/>
      </patternFill>
    </fill>
    <fill>
      <patternFill patternType="solid">
        <fgColor theme="0"/>
        <bgColor rgb="FFCCCCFF"/>
      </patternFill>
    </fill>
  </fills>
  <borders count="4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0" borderId="0" applyNumberFormat="0" applyBorder="0" applyProtection="0"/>
    <xf numFmtId="0" fontId="4" fillId="2" borderId="0" applyNumberFormat="0" applyBorder="0" applyProtection="0"/>
    <xf numFmtId="0" fontId="4" fillId="3" borderId="0" applyNumberFormat="0" applyBorder="0" applyProtection="0"/>
    <xf numFmtId="0" fontId="3" fillId="4" borderId="0" applyNumberFormat="0" applyBorder="0" applyProtection="0"/>
    <xf numFmtId="0" fontId="5" fillId="5" borderId="0" applyNumberFormat="0" applyBorder="0" applyProtection="0"/>
    <xf numFmtId="0" fontId="4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5" fillId="0" borderId="0" applyNumberFormat="0" applyBorder="0" applyProtection="0"/>
  </cellStyleXfs>
  <cellXfs count="353">
    <xf numFmtId="0" fontId="0" fillId="0" borderId="0" xfId="0"/>
    <xf numFmtId="4" fontId="15" fillId="9" borderId="0" xfId="0" applyNumberFormat="1" applyFont="1" applyFill="1"/>
    <xf numFmtId="4" fontId="15" fillId="9" borderId="0" xfId="0" applyNumberFormat="1" applyFont="1" applyFill="1" applyAlignment="1">
      <alignment horizontal="left" vertical="center"/>
    </xf>
    <xf numFmtId="4" fontId="15" fillId="9" borderId="0" xfId="0" applyNumberFormat="1" applyFont="1" applyFill="1" applyAlignment="1">
      <alignment horizontal="center" vertical="center"/>
    </xf>
    <xf numFmtId="4" fontId="15" fillId="9" borderId="0" xfId="0" applyNumberFormat="1" applyFont="1" applyFill="1" applyAlignment="1">
      <alignment horizontal="center"/>
    </xf>
    <xf numFmtId="0" fontId="0" fillId="10" borderId="0" xfId="0" applyFill="1"/>
    <xf numFmtId="4" fontId="15" fillId="9" borderId="0" xfId="0" applyNumberFormat="1" applyFont="1" applyFill="1" applyAlignment="1">
      <alignment horizontal="left"/>
    </xf>
    <xf numFmtId="4" fontId="17" fillId="9" borderId="0" xfId="0" applyNumberFormat="1" applyFont="1" applyFill="1"/>
    <xf numFmtId="4" fontId="17" fillId="11" borderId="2" xfId="0" applyNumberFormat="1" applyFont="1" applyFill="1" applyBorder="1" applyAlignment="1">
      <alignment horizontal="center" vertical="center" wrapText="1"/>
    </xf>
    <xf numFmtId="4" fontId="17" fillId="11" borderId="2" xfId="0" applyNumberFormat="1" applyFont="1" applyFill="1" applyBorder="1" applyAlignment="1">
      <alignment horizontal="left" vertical="center" wrapText="1"/>
    </xf>
    <xf numFmtId="4" fontId="15" fillId="12" borderId="4" xfId="0" applyNumberFormat="1" applyFont="1" applyFill="1" applyBorder="1" applyAlignment="1">
      <alignment horizontal="center" vertical="center" wrapText="1"/>
    </xf>
    <xf numFmtId="4" fontId="15" fillId="9" borderId="4" xfId="0" applyNumberFormat="1" applyFont="1" applyFill="1" applyBorder="1" applyAlignment="1">
      <alignment horizontal="center" vertical="center" wrapText="1"/>
    </xf>
    <xf numFmtId="4" fontId="15" fillId="9" borderId="3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left" vertical="center" wrapText="1"/>
    </xf>
    <xf numFmtId="4" fontId="15" fillId="12" borderId="3" xfId="0" applyNumberFormat="1" applyFont="1" applyFill="1" applyBorder="1" applyAlignment="1">
      <alignment horizontal="center" vertical="center" wrapText="1"/>
    </xf>
    <xf numFmtId="4" fontId="20" fillId="9" borderId="2" xfId="0" applyNumberFormat="1" applyFont="1" applyFill="1" applyBorder="1" applyAlignment="1">
      <alignment horizontal="left" vertical="center" wrapText="1"/>
    </xf>
    <xf numFmtId="4" fontId="20" fillId="9" borderId="2" xfId="0" applyNumberFormat="1" applyFont="1" applyFill="1" applyBorder="1" applyAlignment="1">
      <alignment horizontal="center" vertical="center" wrapText="1"/>
    </xf>
    <xf numFmtId="4" fontId="15" fillId="12" borderId="2" xfId="0" applyNumberFormat="1" applyFont="1" applyFill="1" applyBorder="1" applyAlignment="1">
      <alignment horizontal="center" vertical="center" wrapText="1"/>
    </xf>
    <xf numFmtId="4" fontId="15" fillId="13" borderId="4" xfId="0" applyNumberFormat="1" applyFont="1" applyFill="1" applyBorder="1" applyAlignment="1">
      <alignment horizontal="center" vertical="center" wrapText="1"/>
    </xf>
    <xf numFmtId="4" fontId="23" fillId="9" borderId="2" xfId="0" applyNumberFormat="1" applyFont="1" applyFill="1" applyBorder="1" applyAlignment="1" applyProtection="1">
      <alignment horizontal="center" vertical="center" wrapText="1"/>
    </xf>
    <xf numFmtId="4" fontId="24" fillId="9" borderId="0" xfId="0" applyNumberFormat="1" applyFont="1" applyFill="1"/>
    <xf numFmtId="4" fontId="17" fillId="11" borderId="2" xfId="0" applyNumberFormat="1" applyFont="1" applyFill="1" applyBorder="1" applyAlignment="1">
      <alignment vertical="center" wrapText="1"/>
    </xf>
    <xf numFmtId="4" fontId="17" fillId="10" borderId="2" xfId="0" applyNumberFormat="1" applyFont="1" applyFill="1" applyBorder="1" applyAlignment="1" applyProtection="1">
      <alignment horizontal="center" vertical="center" wrapText="1"/>
    </xf>
    <xf numFmtId="4" fontId="25" fillId="10" borderId="2" xfId="0" applyNumberFormat="1" applyFont="1" applyFill="1" applyBorder="1" applyAlignment="1" applyProtection="1">
      <alignment horizontal="left" vertical="center" wrapText="1"/>
    </xf>
    <xf numFmtId="4" fontId="17" fillId="14" borderId="2" xfId="0" applyNumberFormat="1" applyFont="1" applyFill="1" applyBorder="1" applyAlignment="1">
      <alignment horizontal="center" vertical="center" wrapText="1"/>
    </xf>
    <xf numFmtId="4" fontId="17" fillId="10" borderId="2" xfId="0" applyNumberFormat="1" applyFont="1" applyFill="1" applyBorder="1" applyAlignment="1" applyProtection="1">
      <alignment horizontal="left" vertical="center" wrapText="1"/>
    </xf>
    <xf numFmtId="4" fontId="15" fillId="10" borderId="2" xfId="0" applyNumberFormat="1" applyFont="1" applyFill="1" applyBorder="1" applyAlignment="1" applyProtection="1">
      <alignment horizontal="center" vertical="center" wrapText="1"/>
    </xf>
    <xf numFmtId="4" fontId="27" fillId="15" borderId="2" xfId="0" applyNumberFormat="1" applyFont="1" applyFill="1" applyBorder="1" applyAlignment="1" applyProtection="1">
      <alignment horizontal="left" vertical="center" wrapText="1"/>
    </xf>
    <xf numFmtId="4" fontId="17" fillId="15" borderId="2" xfId="0" applyNumberFormat="1" applyFont="1" applyFill="1" applyBorder="1" applyAlignment="1" applyProtection="1">
      <alignment horizontal="center" vertical="center" wrapText="1"/>
    </xf>
    <xf numFmtId="4" fontId="15" fillId="15" borderId="2" xfId="0" applyNumberFormat="1" applyFont="1" applyFill="1" applyBorder="1" applyAlignment="1" applyProtection="1">
      <alignment horizontal="center" vertical="center" wrapText="1"/>
    </xf>
    <xf numFmtId="4" fontId="15" fillId="15" borderId="2" xfId="0" applyNumberFormat="1" applyFont="1" applyFill="1" applyBorder="1" applyAlignment="1">
      <alignment horizontal="center" vertical="center" wrapText="1"/>
    </xf>
    <xf numFmtId="4" fontId="17" fillId="15" borderId="2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 applyProtection="1">
      <alignment horizontal="left" vertical="center" wrapText="1"/>
    </xf>
    <xf numFmtId="4" fontId="30" fillId="9" borderId="2" xfId="0" applyNumberFormat="1" applyFont="1" applyFill="1" applyBorder="1" applyAlignment="1" applyProtection="1">
      <alignment horizontal="left" vertical="center" wrapText="1"/>
    </xf>
    <xf numFmtId="4" fontId="32" fillId="9" borderId="2" xfId="0" applyNumberFormat="1" applyFont="1" applyFill="1" applyBorder="1" applyAlignment="1" applyProtection="1">
      <alignment horizontal="left" vertical="center" wrapText="1"/>
    </xf>
    <xf numFmtId="4" fontId="15" fillId="9" borderId="2" xfId="0" applyNumberFormat="1" applyFont="1" applyFill="1" applyBorder="1" applyAlignment="1" applyProtection="1">
      <alignment horizontal="center" vertical="center" wrapText="1"/>
    </xf>
    <xf numFmtId="4" fontId="17" fillId="12" borderId="2" xfId="0" applyNumberFormat="1" applyFont="1" applyFill="1" applyBorder="1" applyAlignment="1">
      <alignment horizontal="left" vertical="center" wrapText="1"/>
    </xf>
    <xf numFmtId="0" fontId="15" fillId="9" borderId="2" xfId="0" applyFont="1" applyFill="1" applyBorder="1" applyAlignment="1" applyProtection="1">
      <alignment horizontal="center" vertical="center" wrapText="1"/>
    </xf>
    <xf numFmtId="4" fontId="17" fillId="15" borderId="2" xfId="0" applyNumberFormat="1" applyFont="1" applyFill="1" applyBorder="1" applyAlignment="1" applyProtection="1">
      <alignment horizontal="left" vertical="center" wrapText="1"/>
    </xf>
    <xf numFmtId="4" fontId="27" fillId="9" borderId="2" xfId="0" applyNumberFormat="1" applyFont="1" applyFill="1" applyBorder="1" applyAlignment="1" applyProtection="1">
      <alignment horizontal="left" vertical="center" wrapText="1"/>
    </xf>
    <xf numFmtId="4" fontId="15" fillId="13" borderId="2" xfId="0" applyNumberFormat="1" applyFont="1" applyFill="1" applyBorder="1" applyAlignment="1">
      <alignment horizontal="center" vertical="center" wrapText="1"/>
    </xf>
    <xf numFmtId="4" fontId="27" fillId="15" borderId="2" xfId="0" applyNumberFormat="1" applyFont="1" applyFill="1" applyBorder="1" applyAlignment="1" applyProtection="1">
      <alignment vertical="center" wrapText="1"/>
    </xf>
    <xf numFmtId="4" fontId="25" fillId="15" borderId="2" xfId="0" applyNumberFormat="1" applyFont="1" applyFill="1" applyBorder="1" applyAlignment="1" applyProtection="1">
      <alignment horizontal="center" vertical="center" wrapText="1"/>
    </xf>
    <xf numFmtId="4" fontId="17" fillId="15" borderId="2" xfId="0" applyNumberFormat="1" applyFont="1" applyFill="1" applyBorder="1" applyAlignment="1" applyProtection="1">
      <alignment horizontal="center" vertical="center"/>
    </xf>
    <xf numFmtId="4" fontId="15" fillId="10" borderId="2" xfId="0" applyNumberFormat="1" applyFont="1" applyFill="1" applyBorder="1" applyAlignment="1" applyProtection="1">
      <alignment horizontal="left" vertical="center" wrapText="1"/>
    </xf>
    <xf numFmtId="4" fontId="23" fillId="9" borderId="2" xfId="0" applyNumberFormat="1" applyFont="1" applyFill="1" applyBorder="1" applyAlignment="1" applyProtection="1">
      <alignment horizontal="left" vertical="center" wrapText="1"/>
    </xf>
    <xf numFmtId="4" fontId="17" fillId="15" borderId="2" xfId="0" applyNumberFormat="1" applyFont="1" applyFill="1" applyBorder="1" applyAlignment="1">
      <alignment horizontal="left" vertical="center" wrapText="1"/>
    </xf>
    <xf numFmtId="4" fontId="21" fillId="9" borderId="2" xfId="0" applyNumberFormat="1" applyFont="1" applyFill="1" applyBorder="1" applyAlignment="1">
      <alignment horizontal="left" vertical="center" wrapText="1"/>
    </xf>
    <xf numFmtId="164" fontId="15" fillId="10" borderId="2" xfId="0" applyNumberFormat="1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center" vertical="center" wrapText="1"/>
    </xf>
    <xf numFmtId="4" fontId="15" fillId="9" borderId="5" xfId="0" applyNumberFormat="1" applyFont="1" applyFill="1" applyBorder="1" applyAlignment="1">
      <alignment horizontal="left" vertical="center" wrapText="1"/>
    </xf>
    <xf numFmtId="4" fontId="15" fillId="9" borderId="2" xfId="0" applyNumberFormat="1" applyFont="1" applyFill="1" applyBorder="1" applyAlignment="1">
      <alignment horizontal="left" vertical="top" wrapText="1"/>
    </xf>
    <xf numFmtId="4" fontId="15" fillId="10" borderId="4" xfId="0" applyNumberFormat="1" applyFont="1" applyFill="1" applyBorder="1" applyAlignment="1">
      <alignment horizontal="center" vertical="center" wrapText="1"/>
    </xf>
    <xf numFmtId="4" fontId="17" fillId="17" borderId="2" xfId="0" applyNumberFormat="1" applyFont="1" applyFill="1" applyBorder="1" applyAlignment="1">
      <alignment horizontal="left" vertical="center" wrapText="1"/>
    </xf>
    <xf numFmtId="4" fontId="17" fillId="17" borderId="2" xfId="0" applyNumberFormat="1" applyFont="1" applyFill="1" applyBorder="1" applyAlignment="1">
      <alignment horizontal="center" vertical="center" wrapText="1"/>
    </xf>
    <xf numFmtId="4" fontId="34" fillId="9" borderId="2" xfId="0" applyNumberFormat="1" applyFont="1" applyFill="1" applyBorder="1" applyAlignment="1">
      <alignment horizontal="left" vertical="center" wrapText="1"/>
    </xf>
    <xf numFmtId="4" fontId="15" fillId="10" borderId="5" xfId="0" applyNumberFormat="1" applyFont="1" applyFill="1" applyBorder="1" applyAlignment="1">
      <alignment horizontal="center" vertical="center" wrapText="1"/>
    </xf>
    <xf numFmtId="4" fontId="17" fillId="18" borderId="2" xfId="0" applyNumberFormat="1" applyFont="1" applyFill="1" applyBorder="1" applyAlignment="1">
      <alignment horizontal="center" vertical="center" wrapText="1"/>
    </xf>
    <xf numFmtId="4" fontId="17" fillId="18" borderId="2" xfId="0" applyNumberFormat="1" applyFont="1" applyFill="1" applyBorder="1" applyAlignment="1">
      <alignment horizontal="left" vertical="center" wrapText="1"/>
    </xf>
    <xf numFmtId="4" fontId="15" fillId="9" borderId="0" xfId="0" applyNumberFormat="1" applyFont="1" applyFill="1" applyAlignment="1">
      <alignment horizontal="right" vertical="center"/>
    </xf>
    <xf numFmtId="4" fontId="15" fillId="19" borderId="0" xfId="0" applyNumberFormat="1" applyFont="1" applyFill="1"/>
    <xf numFmtId="4" fontId="35" fillId="9" borderId="0" xfId="0" applyNumberFormat="1" applyFont="1" applyFill="1"/>
    <xf numFmtId="4" fontId="35" fillId="9" borderId="0" xfId="0" applyNumberFormat="1" applyFont="1" applyFill="1" applyAlignment="1">
      <alignment horizontal="center"/>
    </xf>
    <xf numFmtId="4" fontId="15" fillId="9" borderId="0" xfId="0" applyNumberFormat="1" applyFont="1" applyFill="1" applyAlignment="1">
      <alignment horizontal="center" vertical="center" wrapText="1"/>
    </xf>
    <xf numFmtId="3" fontId="17" fillId="9" borderId="0" xfId="0" applyNumberFormat="1" applyFont="1" applyFill="1"/>
    <xf numFmtId="4" fontId="15" fillId="9" borderId="4" xfId="0" applyNumberFormat="1" applyFont="1" applyFill="1" applyBorder="1" applyAlignment="1">
      <alignment horizontal="left" vertical="center" wrapText="1"/>
    </xf>
    <xf numFmtId="4" fontId="15" fillId="20" borderId="4" xfId="0" applyNumberFormat="1" applyFont="1" applyFill="1" applyBorder="1" applyAlignment="1">
      <alignment horizontal="center" vertical="center" wrapText="1"/>
    </xf>
    <xf numFmtId="4" fontId="15" fillId="20" borderId="3" xfId="0" applyNumberFormat="1" applyFont="1" applyFill="1" applyBorder="1" applyAlignment="1">
      <alignment horizontal="center" vertical="center" wrapText="1"/>
    </xf>
    <xf numFmtId="4" fontId="15" fillId="20" borderId="5" xfId="0" applyNumberFormat="1" applyFont="1" applyFill="1" applyBorder="1" applyAlignment="1">
      <alignment horizontal="center" vertical="center" wrapText="1"/>
    </xf>
    <xf numFmtId="4" fontId="17" fillId="9" borderId="2" xfId="0" applyNumberFormat="1" applyFont="1" applyFill="1" applyBorder="1" applyAlignment="1">
      <alignment horizontal="center" vertical="center" wrapText="1"/>
    </xf>
    <xf numFmtId="4" fontId="23" fillId="9" borderId="2" xfId="0" applyNumberFormat="1" applyFont="1" applyFill="1" applyBorder="1" applyAlignment="1">
      <alignment horizontal="center" vertical="center" wrapText="1"/>
    </xf>
    <xf numFmtId="4" fontId="15" fillId="20" borderId="2" xfId="0" applyNumberFormat="1" applyFont="1" applyFill="1" applyBorder="1" applyAlignment="1">
      <alignment horizontal="center" vertical="center" wrapText="1"/>
    </xf>
    <xf numFmtId="4" fontId="15" fillId="21" borderId="2" xfId="0" applyNumberFormat="1" applyFont="1" applyFill="1" applyBorder="1" applyAlignment="1">
      <alignment horizontal="center" vertical="center" wrapText="1"/>
    </xf>
    <xf numFmtId="2" fontId="15" fillId="10" borderId="2" xfId="0" applyNumberFormat="1" applyFont="1" applyFill="1" applyBorder="1" applyAlignment="1">
      <alignment horizontal="center" vertical="center" wrapText="1"/>
    </xf>
    <xf numFmtId="4" fontId="15" fillId="9" borderId="0" xfId="0" applyNumberFormat="1" applyFont="1" applyFill="1" applyAlignment="1"/>
    <xf numFmtId="4" fontId="17" fillId="9" borderId="2" xfId="0" applyNumberFormat="1" applyFont="1" applyFill="1" applyBorder="1" applyAlignment="1" applyProtection="1">
      <alignment horizontal="center" vertical="center" wrapText="1"/>
    </xf>
    <xf numFmtId="4" fontId="25" fillId="9" borderId="2" xfId="0" applyNumberFormat="1" applyFont="1" applyFill="1" applyBorder="1" applyAlignment="1" applyProtection="1">
      <alignment horizontal="left" vertical="center" wrapText="1"/>
    </xf>
    <xf numFmtId="4" fontId="17" fillId="9" borderId="2" xfId="0" applyNumberFormat="1" applyFont="1" applyFill="1" applyBorder="1" applyAlignment="1" applyProtection="1">
      <alignment horizontal="left" vertical="center" wrapText="1"/>
    </xf>
    <xf numFmtId="4" fontId="23" fillId="13" borderId="2" xfId="0" applyNumberFormat="1" applyFont="1" applyFill="1" applyBorder="1" applyAlignment="1" applyProtection="1">
      <alignment horizontal="center" vertical="center"/>
    </xf>
    <xf numFmtId="0" fontId="15" fillId="10" borderId="2" xfId="0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horizontal="center" vertical="center" wrapText="1"/>
    </xf>
    <xf numFmtId="4" fontId="23" fillId="10" borderId="2" xfId="0" applyNumberFormat="1" applyFont="1" applyFill="1" applyBorder="1" applyAlignment="1" applyProtection="1">
      <alignment horizontal="center" vertical="center"/>
    </xf>
    <xf numFmtId="4" fontId="17" fillId="15" borderId="2" xfId="0" applyNumberFormat="1" applyFont="1" applyFill="1" applyBorder="1" applyAlignment="1">
      <alignment vertical="center" wrapText="1"/>
    </xf>
    <xf numFmtId="4" fontId="15" fillId="10" borderId="2" xfId="0" applyNumberFormat="1" applyFont="1" applyFill="1" applyBorder="1" applyAlignment="1" applyProtection="1">
      <alignment vertical="center" wrapText="1"/>
    </xf>
    <xf numFmtId="4" fontId="15" fillId="9" borderId="2" xfId="0" applyNumberFormat="1" applyFont="1" applyFill="1" applyBorder="1" applyAlignment="1" applyProtection="1">
      <alignment vertical="center" wrapText="1"/>
    </xf>
    <xf numFmtId="4" fontId="23" fillId="9" borderId="2" xfId="0" applyNumberFormat="1" applyFont="1" applyFill="1" applyBorder="1" applyAlignment="1">
      <alignment horizontal="left" vertical="center" wrapText="1"/>
    </xf>
    <xf numFmtId="4" fontId="23" fillId="20" borderId="2" xfId="0" applyNumberFormat="1" applyFont="1" applyFill="1" applyBorder="1" applyAlignment="1" applyProtection="1">
      <alignment horizontal="center" vertical="center"/>
    </xf>
    <xf numFmtId="4" fontId="17" fillId="9" borderId="2" xfId="0" applyNumberFormat="1" applyFont="1" applyFill="1" applyBorder="1" applyAlignment="1">
      <alignment horizontal="left" vertical="center" wrapText="1"/>
    </xf>
    <xf numFmtId="4" fontId="17" fillId="14" borderId="2" xfId="0" applyNumberFormat="1" applyFont="1" applyFill="1" applyBorder="1" applyAlignment="1">
      <alignment horizontal="left" vertical="center" wrapText="1"/>
    </xf>
    <xf numFmtId="4" fontId="15" fillId="22" borderId="2" xfId="0" applyNumberFormat="1" applyFont="1" applyFill="1" applyBorder="1" applyAlignment="1">
      <alignment horizontal="center" vertical="center" wrapText="1"/>
    </xf>
    <xf numFmtId="4" fontId="15" fillId="21" borderId="3" xfId="0" applyNumberFormat="1" applyFont="1" applyFill="1" applyBorder="1" applyAlignment="1">
      <alignment horizontal="center" vertical="center" wrapText="1"/>
    </xf>
    <xf numFmtId="4" fontId="15" fillId="21" borderId="4" xfId="0" applyNumberFormat="1" applyFont="1" applyFill="1" applyBorder="1" applyAlignment="1">
      <alignment horizontal="center" vertical="center" wrapText="1"/>
    </xf>
    <xf numFmtId="4" fontId="15" fillId="21" borderId="5" xfId="0" applyNumberFormat="1" applyFont="1" applyFill="1" applyBorder="1" applyAlignment="1">
      <alignment horizontal="center" vertical="center" wrapText="1"/>
    </xf>
    <xf numFmtId="4" fontId="22" fillId="9" borderId="2" xfId="0" applyNumberFormat="1" applyFont="1" applyFill="1" applyBorder="1" applyAlignment="1">
      <alignment horizontal="left" vertical="center" wrapText="1"/>
    </xf>
    <xf numFmtId="4" fontId="25" fillId="9" borderId="0" xfId="0" applyNumberFormat="1" applyFont="1" applyFill="1"/>
    <xf numFmtId="4" fontId="15" fillId="23" borderId="0" xfId="0" applyNumberFormat="1" applyFont="1" applyFill="1" applyAlignment="1">
      <alignment horizontal="center"/>
    </xf>
    <xf numFmtId="4" fontId="0" fillId="9" borderId="0" xfId="0" applyNumberFormat="1" applyFill="1"/>
    <xf numFmtId="4" fontId="39" fillId="9" borderId="0" xfId="0" applyNumberFormat="1" applyFont="1" applyFill="1"/>
    <xf numFmtId="4" fontId="39" fillId="9" borderId="0" xfId="0" applyNumberFormat="1" applyFont="1" applyFill="1" applyAlignment="1">
      <alignment horizontal="center"/>
    </xf>
    <xf numFmtId="4" fontId="24" fillId="9" borderId="0" xfId="0" applyNumberFormat="1" applyFont="1" applyFill="1" applyAlignment="1">
      <alignment horizontal="center" vertical="center" wrapText="1"/>
    </xf>
    <xf numFmtId="3" fontId="24" fillId="9" borderId="0" xfId="0" applyNumberFormat="1" applyFont="1" applyFill="1" applyAlignment="1">
      <alignment horizontal="center" vertical="center" wrapText="1"/>
    </xf>
    <xf numFmtId="3" fontId="0" fillId="9" borderId="0" xfId="0" applyNumberFormat="1" applyFill="1"/>
    <xf numFmtId="4" fontId="41" fillId="9" borderId="0" xfId="0" applyNumberFormat="1" applyFont="1" applyFill="1"/>
    <xf numFmtId="4" fontId="33" fillId="10" borderId="2" xfId="0" applyNumberFormat="1" applyFont="1" applyFill="1" applyBorder="1" applyAlignment="1" applyProtection="1">
      <alignment horizontal="center" vertical="center" wrapText="1"/>
    </xf>
    <xf numFmtId="4" fontId="23" fillId="9" borderId="2" xfId="0" applyNumberFormat="1" applyFont="1" applyFill="1" applyBorder="1" applyAlignment="1" applyProtection="1">
      <alignment vertical="center" wrapText="1"/>
    </xf>
    <xf numFmtId="4" fontId="23" fillId="10" borderId="7" xfId="0" applyNumberFormat="1" applyFont="1" applyFill="1" applyBorder="1" applyAlignment="1" applyProtection="1">
      <alignment horizontal="center" vertical="center" wrapText="1"/>
    </xf>
    <xf numFmtId="4" fontId="42" fillId="9" borderId="0" xfId="0" applyNumberFormat="1" applyFont="1" applyFill="1"/>
    <xf numFmtId="4" fontId="43" fillId="9" borderId="0" xfId="0" applyNumberFormat="1" applyFont="1" applyFill="1"/>
    <xf numFmtId="4" fontId="15" fillId="10" borderId="3" xfId="0" applyNumberFormat="1" applyFont="1" applyFill="1" applyBorder="1" applyAlignment="1">
      <alignment horizontal="center" vertical="center" wrapText="1"/>
    </xf>
    <xf numFmtId="4" fontId="25" fillId="9" borderId="0" xfId="0" applyNumberFormat="1" applyFont="1" applyFill="1" applyAlignment="1">
      <alignment horizontal="center" vertical="center" wrapText="1"/>
    </xf>
    <xf numFmtId="4" fontId="39" fillId="19" borderId="0" xfId="0" applyNumberFormat="1" applyFont="1" applyFill="1"/>
    <xf numFmtId="4" fontId="44" fillId="9" borderId="0" xfId="0" applyNumberFormat="1" applyFont="1" applyFill="1"/>
    <xf numFmtId="4" fontId="0" fillId="9" borderId="0" xfId="0" applyNumberFormat="1" applyFill="1" applyAlignment="1">
      <alignment horizontal="center"/>
    </xf>
    <xf numFmtId="4" fontId="30" fillId="10" borderId="2" xfId="0" applyNumberFormat="1" applyFont="1" applyFill="1" applyBorder="1" applyAlignment="1" applyProtection="1">
      <alignment horizontal="center" vertical="center" wrapText="1"/>
    </xf>
    <xf numFmtId="4" fontId="23" fillId="10" borderId="2" xfId="0" applyNumberFormat="1" applyFont="1" applyFill="1" applyBorder="1" applyAlignment="1" applyProtection="1">
      <alignment horizontal="left" vertical="center" wrapText="1"/>
    </xf>
    <xf numFmtId="4" fontId="23" fillId="9" borderId="2" xfId="0" applyNumberFormat="1" applyFont="1" applyFill="1" applyBorder="1" applyAlignment="1" applyProtection="1">
      <alignment horizontal="left" vertical="top" wrapText="1"/>
    </xf>
    <xf numFmtId="4" fontId="27" fillId="15" borderId="2" xfId="0" applyNumberFormat="1" applyFont="1" applyFill="1" applyBorder="1" applyAlignment="1" applyProtection="1">
      <alignment horizontal="center" vertical="center" wrapText="1"/>
    </xf>
    <xf numFmtId="4" fontId="33" fillId="15" borderId="2" xfId="0" applyNumberFormat="1" applyFont="1" applyFill="1" applyBorder="1" applyAlignment="1" applyProtection="1">
      <alignment horizontal="left" vertical="center" wrapText="1"/>
    </xf>
    <xf numFmtId="4" fontId="33" fillId="15" borderId="2" xfId="0" applyNumberFormat="1" applyFont="1" applyFill="1" applyBorder="1" applyAlignment="1" applyProtection="1">
      <alignment horizontal="center" vertical="center" wrapText="1"/>
    </xf>
    <xf numFmtId="4" fontId="23" fillId="15" borderId="2" xfId="0" applyNumberFormat="1" applyFont="1" applyFill="1" applyBorder="1" applyAlignment="1" applyProtection="1">
      <alignment horizontal="center" vertical="center" wrapText="1"/>
    </xf>
    <xf numFmtId="4" fontId="30" fillId="15" borderId="2" xfId="0" applyNumberFormat="1" applyFont="1" applyFill="1" applyBorder="1" applyAlignment="1" applyProtection="1">
      <alignment horizontal="center" vertical="center" wrapText="1"/>
    </xf>
    <xf numFmtId="0" fontId="23" fillId="9" borderId="2" xfId="0" applyFont="1" applyFill="1" applyBorder="1" applyAlignment="1" applyProtection="1">
      <alignment horizontal="center" vertical="center" wrapText="1"/>
    </xf>
    <xf numFmtId="4" fontId="15" fillId="9" borderId="3" xfId="0" applyNumberFormat="1" applyFont="1" applyFill="1" applyBorder="1" applyAlignment="1">
      <alignment horizontal="left" vertical="center" wrapText="1"/>
    </xf>
    <xf numFmtId="2" fontId="23" fillId="13" borderId="2" xfId="0" applyNumberFormat="1" applyFont="1" applyFill="1" applyBorder="1" applyAlignment="1" applyProtection="1">
      <alignment horizontal="center" vertical="center"/>
    </xf>
    <xf numFmtId="3" fontId="15" fillId="9" borderId="0" xfId="0" applyNumberFormat="1" applyFont="1" applyFill="1"/>
    <xf numFmtId="4" fontId="17" fillId="11" borderId="2" xfId="0" applyNumberFormat="1" applyFont="1" applyFill="1" applyBorder="1" applyAlignment="1" applyProtection="1">
      <alignment horizontal="center" vertical="center" wrapText="1"/>
    </xf>
    <xf numFmtId="2" fontId="15" fillId="9" borderId="2" xfId="0" applyNumberFormat="1" applyFont="1" applyFill="1" applyBorder="1" applyAlignment="1">
      <alignment horizontal="center" vertical="center" wrapText="1"/>
    </xf>
    <xf numFmtId="2" fontId="15" fillId="9" borderId="2" xfId="0" applyNumberFormat="1" applyFont="1" applyFill="1" applyBorder="1" applyAlignment="1" applyProtection="1">
      <alignment horizontal="center" vertical="center" wrapText="1"/>
    </xf>
    <xf numFmtId="4" fontId="17" fillId="15" borderId="2" xfId="0" applyNumberFormat="1" applyFont="1" applyFill="1" applyBorder="1" applyAlignment="1">
      <alignment vertical="center"/>
    </xf>
    <xf numFmtId="4" fontId="20" fillId="9" borderId="0" xfId="0" applyNumberFormat="1" applyFont="1" applyFill="1"/>
    <xf numFmtId="4" fontId="21" fillId="15" borderId="2" xfId="0" applyNumberFormat="1" applyFont="1" applyFill="1" applyBorder="1" applyAlignment="1" applyProtection="1">
      <alignment horizontal="center" vertical="center" wrapText="1"/>
    </xf>
    <xf numFmtId="4" fontId="21" fillId="15" borderId="2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4" fontId="24" fillId="9" borderId="0" xfId="0" applyNumberFormat="1" applyFont="1" applyFill="1" applyAlignment="1">
      <alignment horizontal="center"/>
    </xf>
    <xf numFmtId="4" fontId="35" fillId="9" borderId="0" xfId="0" applyNumberFormat="1" applyFont="1" applyFill="1" applyAlignment="1">
      <alignment horizontal="center" vertical="center"/>
    </xf>
    <xf numFmtId="2" fontId="15" fillId="21" borderId="2" xfId="0" applyNumberFormat="1" applyFont="1" applyFill="1" applyBorder="1" applyAlignment="1">
      <alignment horizontal="center" vertical="center"/>
    </xf>
    <xf numFmtId="4" fontId="15" fillId="9" borderId="0" xfId="0" applyNumberFormat="1" applyFont="1" applyFill="1" applyAlignment="1">
      <alignment vertical="center"/>
    </xf>
    <xf numFmtId="4" fontId="17" fillId="11" borderId="4" xfId="0" applyNumberFormat="1" applyFont="1" applyFill="1" applyBorder="1" applyAlignment="1">
      <alignment horizontal="center" vertical="center" wrapText="1"/>
    </xf>
    <xf numFmtId="4" fontId="27" fillId="11" borderId="2" xfId="0" applyNumberFormat="1" applyFont="1" applyFill="1" applyBorder="1" applyAlignment="1" applyProtection="1">
      <alignment horizontal="center" vertical="center" wrapText="1"/>
    </xf>
    <xf numFmtId="4" fontId="23" fillId="10" borderId="2" xfId="0" applyNumberFormat="1" applyFont="1" applyFill="1" applyBorder="1" applyAlignment="1" applyProtection="1">
      <alignment horizontal="center" vertical="center" wrapText="1"/>
    </xf>
    <xf numFmtId="4" fontId="17" fillId="9" borderId="0" xfId="0" applyNumberFormat="1" applyFont="1" applyFill="1" applyAlignment="1">
      <alignment horizontal="center"/>
    </xf>
    <xf numFmtId="4" fontId="17" fillId="11" borderId="6" xfId="0" applyNumberFormat="1" applyFont="1" applyFill="1" applyBorder="1" applyAlignment="1">
      <alignment horizontal="left" vertical="center" wrapText="1"/>
    </xf>
    <xf numFmtId="4" fontId="15" fillId="9" borderId="6" xfId="0" applyNumberFormat="1" applyFont="1" applyFill="1" applyBorder="1" applyAlignment="1">
      <alignment horizontal="left" vertical="center" wrapText="1"/>
    </xf>
    <xf numFmtId="4" fontId="15" fillId="9" borderId="8" xfId="0" applyNumberFormat="1" applyFont="1" applyFill="1" applyBorder="1" applyAlignment="1">
      <alignment horizontal="left" vertical="center" wrapText="1"/>
    </xf>
    <xf numFmtId="4" fontId="17" fillId="14" borderId="6" xfId="0" applyNumberFormat="1" applyFont="1" applyFill="1" applyBorder="1" applyAlignment="1">
      <alignment horizontal="center" vertical="center" wrapText="1"/>
    </xf>
    <xf numFmtId="4" fontId="15" fillId="10" borderId="6" xfId="0" applyNumberFormat="1" applyFont="1" applyFill="1" applyBorder="1" applyAlignment="1" applyProtection="1">
      <alignment horizontal="left" vertical="center" wrapText="1"/>
    </xf>
    <xf numFmtId="4" fontId="15" fillId="9" borderId="6" xfId="0" applyNumberFormat="1" applyFont="1" applyFill="1" applyBorder="1" applyAlignment="1" applyProtection="1">
      <alignment horizontal="left" vertical="center" wrapText="1"/>
    </xf>
    <xf numFmtId="4" fontId="17" fillId="9" borderId="6" xfId="0" applyNumberFormat="1" applyFont="1" applyFill="1" applyBorder="1" applyAlignment="1" applyProtection="1">
      <alignment horizontal="left" vertical="center" wrapText="1"/>
    </xf>
    <xf numFmtId="4" fontId="17" fillId="15" borderId="6" xfId="0" applyNumberFormat="1" applyFont="1" applyFill="1" applyBorder="1" applyAlignment="1" applyProtection="1">
      <alignment horizontal="left" vertical="center" wrapText="1"/>
    </xf>
    <xf numFmtId="4" fontId="17" fillId="15" borderId="6" xfId="0" applyNumberFormat="1" applyFont="1" applyFill="1" applyBorder="1" applyAlignment="1" applyProtection="1">
      <alignment vertical="center" wrapText="1"/>
    </xf>
    <xf numFmtId="4" fontId="15" fillId="9" borderId="6" xfId="0" applyNumberFormat="1" applyFont="1" applyFill="1" applyBorder="1" applyAlignment="1" applyProtection="1">
      <alignment vertical="center" wrapText="1"/>
    </xf>
    <xf numFmtId="4" fontId="15" fillId="9" borderId="9" xfId="0" applyNumberFormat="1" applyFont="1" applyFill="1" applyBorder="1" applyAlignment="1">
      <alignment horizontal="left" vertical="center" wrapText="1"/>
    </xf>
    <xf numFmtId="4" fontId="15" fillId="9" borderId="10" xfId="0" applyNumberFormat="1" applyFont="1" applyFill="1" applyBorder="1" applyAlignment="1">
      <alignment horizontal="left" vertical="center" wrapText="1"/>
    </xf>
    <xf numFmtId="4" fontId="17" fillId="15" borderId="6" xfId="0" applyNumberFormat="1" applyFont="1" applyFill="1" applyBorder="1" applyAlignment="1">
      <alignment horizontal="left" vertical="center" wrapText="1"/>
    </xf>
    <xf numFmtId="4" fontId="20" fillId="9" borderId="9" xfId="0" applyNumberFormat="1" applyFont="1" applyFill="1" applyBorder="1" applyAlignment="1">
      <alignment horizontal="left" vertical="center" wrapText="1"/>
    </xf>
    <xf numFmtId="4" fontId="17" fillId="18" borderId="6" xfId="0" applyNumberFormat="1" applyFont="1" applyFill="1" applyBorder="1" applyAlignment="1">
      <alignment horizontal="left" vertical="center" wrapText="1"/>
    </xf>
    <xf numFmtId="4" fontId="17" fillId="11" borderId="9" xfId="0" applyNumberFormat="1" applyFont="1" applyFill="1" applyBorder="1" applyAlignment="1">
      <alignment horizontal="left" vertical="center" wrapText="1"/>
    </xf>
    <xf numFmtId="4" fontId="15" fillId="9" borderId="6" xfId="0" applyNumberFormat="1" applyFont="1" applyFill="1" applyBorder="1" applyAlignment="1">
      <alignment horizontal="left" wrapText="1"/>
    </xf>
    <xf numFmtId="4" fontId="17" fillId="14" borderId="6" xfId="0" applyNumberFormat="1" applyFont="1" applyFill="1" applyBorder="1" applyAlignment="1">
      <alignment horizontal="left" vertical="center" wrapText="1"/>
    </xf>
    <xf numFmtId="4" fontId="45" fillId="9" borderId="6" xfId="0" applyNumberFormat="1" applyFont="1" applyFill="1" applyBorder="1" applyAlignment="1" applyProtection="1">
      <alignment horizontal="left" vertical="center" wrapText="1"/>
    </xf>
    <xf numFmtId="4" fontId="15" fillId="10" borderId="6" xfId="0" applyNumberFormat="1" applyFont="1" applyFill="1" applyBorder="1" applyAlignment="1">
      <alignment horizontal="left" vertical="center" wrapText="1"/>
    </xf>
    <xf numFmtId="4" fontId="15" fillId="10" borderId="6" xfId="0" applyNumberFormat="1" applyFont="1" applyFill="1" applyBorder="1" applyAlignment="1">
      <alignment vertical="center" wrapText="1"/>
    </xf>
    <xf numFmtId="4" fontId="27" fillId="15" borderId="6" xfId="0" applyNumberFormat="1" applyFont="1" applyFill="1" applyBorder="1" applyAlignment="1" applyProtection="1">
      <alignment vertical="center" wrapText="1"/>
    </xf>
    <xf numFmtId="4" fontId="15" fillId="9" borderId="6" xfId="0" applyNumberFormat="1" applyFont="1" applyFill="1" applyBorder="1" applyAlignment="1">
      <alignment horizontal="left" vertical="top" wrapText="1"/>
    </xf>
    <xf numFmtId="4" fontId="20" fillId="9" borderId="6" xfId="0" applyNumberFormat="1" applyFont="1" applyFill="1" applyBorder="1" applyAlignment="1">
      <alignment horizontal="left" vertical="center" wrapText="1"/>
    </xf>
    <xf numFmtId="4" fontId="17" fillId="11" borderId="23" xfId="0" applyNumberFormat="1" applyFont="1" applyFill="1" applyBorder="1" applyAlignment="1">
      <alignment horizontal="center" vertical="center" wrapText="1"/>
    </xf>
    <xf numFmtId="4" fontId="15" fillId="9" borderId="25" xfId="0" applyNumberFormat="1" applyFont="1" applyFill="1" applyBorder="1" applyAlignment="1">
      <alignment horizontal="center" vertical="center" wrapText="1"/>
    </xf>
    <xf numFmtId="4" fontId="15" fillId="9" borderId="23" xfId="0" applyNumberFormat="1" applyFont="1" applyFill="1" applyBorder="1" applyAlignment="1">
      <alignment horizontal="center" vertical="center" wrapText="1"/>
    </xf>
    <xf numFmtId="4" fontId="15" fillId="9" borderId="23" xfId="0" applyNumberFormat="1" applyFont="1" applyFill="1" applyBorder="1" applyAlignment="1">
      <alignment vertical="center" wrapText="1"/>
    </xf>
    <xf numFmtId="4" fontId="17" fillId="14" borderId="23" xfId="0" applyNumberFormat="1" applyFont="1" applyFill="1" applyBorder="1" applyAlignment="1">
      <alignment horizontal="center" vertical="center" wrapText="1"/>
    </xf>
    <xf numFmtId="49" fontId="15" fillId="9" borderId="23" xfId="0" applyNumberFormat="1" applyFont="1" applyFill="1" applyBorder="1" applyAlignment="1" applyProtection="1">
      <alignment horizontal="center" vertical="center" wrapText="1"/>
    </xf>
    <xf numFmtId="4" fontId="15" fillId="9" borderId="26" xfId="0" applyNumberFormat="1" applyFont="1" applyFill="1" applyBorder="1" applyAlignment="1">
      <alignment horizontal="center" vertical="center" wrapText="1"/>
    </xf>
    <xf numFmtId="4" fontId="15" fillId="9" borderId="24" xfId="0" applyNumberFormat="1" applyFont="1" applyFill="1" applyBorder="1" applyAlignment="1">
      <alignment horizontal="center" vertical="center" wrapText="1"/>
    </xf>
    <xf numFmtId="49" fontId="17" fillId="11" borderId="23" xfId="0" applyNumberFormat="1" applyFont="1" applyFill="1" applyBorder="1" applyAlignment="1">
      <alignment horizontal="center" vertical="center" wrapText="1"/>
    </xf>
    <xf numFmtId="49" fontId="15" fillId="9" borderId="23" xfId="0" applyNumberFormat="1" applyFont="1" applyFill="1" applyBorder="1" applyAlignment="1">
      <alignment horizontal="center" vertical="center" wrapText="1"/>
    </xf>
    <xf numFmtId="4" fontId="17" fillId="18" borderId="23" xfId="0" applyNumberFormat="1" applyFont="1" applyFill="1" applyBorder="1" applyAlignment="1">
      <alignment horizontal="center" vertical="center" wrapText="1"/>
    </xf>
    <xf numFmtId="4" fontId="17" fillId="18" borderId="27" xfId="0" applyNumberFormat="1" applyFont="1" applyFill="1" applyBorder="1" applyAlignment="1">
      <alignment horizontal="center" vertical="center" wrapText="1"/>
    </xf>
    <xf numFmtId="4" fontId="26" fillId="10" borderId="2" xfId="0" applyNumberFormat="1" applyFont="1" applyFill="1" applyBorder="1" applyAlignment="1" applyProtection="1">
      <alignment horizontal="left" vertical="center" wrapText="1"/>
    </xf>
    <xf numFmtId="4" fontId="27" fillId="10" borderId="2" xfId="0" applyNumberFormat="1" applyFont="1" applyFill="1" applyBorder="1" applyAlignment="1" applyProtection="1">
      <alignment horizontal="left" vertical="center" wrapText="1"/>
    </xf>
    <xf numFmtId="4" fontId="32" fillId="9" borderId="2" xfId="0" applyNumberFormat="1" applyFont="1" applyFill="1" applyBorder="1" applyAlignment="1">
      <alignment horizontal="left" vertical="center" wrapText="1"/>
    </xf>
    <xf numFmtId="4" fontId="17" fillId="11" borderId="29" xfId="0" applyNumberFormat="1" applyFont="1" applyFill="1" applyBorder="1" applyAlignment="1">
      <alignment horizontal="center" vertical="center" wrapText="1"/>
    </xf>
    <xf numFmtId="4" fontId="17" fillId="11" borderId="17" xfId="0" applyNumberFormat="1" applyFont="1" applyFill="1" applyBorder="1" applyAlignment="1">
      <alignment horizontal="center" vertical="center" wrapText="1"/>
    </xf>
    <xf numFmtId="4" fontId="15" fillId="9" borderId="32" xfId="0" applyNumberFormat="1" applyFont="1" applyFill="1" applyBorder="1" applyAlignment="1">
      <alignment horizontal="center" vertical="center" wrapText="1"/>
    </xf>
    <xf numFmtId="4" fontId="15" fillId="9" borderId="33" xfId="0" applyNumberFormat="1" applyFont="1" applyFill="1" applyBorder="1" applyAlignment="1">
      <alignment horizontal="center" vertical="center" wrapText="1"/>
    </xf>
    <xf numFmtId="4" fontId="15" fillId="9" borderId="29" xfId="0" applyNumberFormat="1" applyFont="1" applyFill="1" applyBorder="1" applyAlignment="1">
      <alignment horizontal="center" vertical="center" wrapText="1"/>
    </xf>
    <xf numFmtId="4" fontId="15" fillId="9" borderId="31" xfId="0" applyNumberFormat="1" applyFont="1" applyFill="1" applyBorder="1" applyAlignment="1">
      <alignment horizontal="center" vertical="center" wrapText="1"/>
    </xf>
    <xf numFmtId="4" fontId="15" fillId="9" borderId="34" xfId="0" applyNumberFormat="1" applyFont="1" applyFill="1" applyBorder="1" applyAlignment="1">
      <alignment horizontal="center" vertical="center" wrapText="1"/>
    </xf>
    <xf numFmtId="4" fontId="15" fillId="9" borderId="35" xfId="0" applyNumberFormat="1" applyFont="1" applyFill="1" applyBorder="1" applyAlignment="1">
      <alignment horizontal="center" vertical="center" wrapText="1"/>
    </xf>
    <xf numFmtId="4" fontId="15" fillId="9" borderId="17" xfId="0" applyNumberFormat="1" applyFont="1" applyFill="1" applyBorder="1" applyAlignment="1">
      <alignment horizontal="center" vertical="center" wrapText="1"/>
    </xf>
    <xf numFmtId="4" fontId="17" fillId="14" borderId="29" xfId="0" applyNumberFormat="1" applyFont="1" applyFill="1" applyBorder="1" applyAlignment="1">
      <alignment horizontal="center" vertical="center" wrapText="1"/>
    </xf>
    <xf numFmtId="4" fontId="17" fillId="14" borderId="17" xfId="0" applyNumberFormat="1" applyFont="1" applyFill="1" applyBorder="1" applyAlignment="1">
      <alignment horizontal="center" vertical="center" wrapText="1"/>
    </xf>
    <xf numFmtId="4" fontId="23" fillId="10" borderId="29" xfId="0" applyNumberFormat="1" applyFont="1" applyFill="1" applyBorder="1" applyAlignment="1" applyProtection="1">
      <alignment horizontal="center" vertical="center" wrapText="1"/>
    </xf>
    <xf numFmtId="4" fontId="15" fillId="9" borderId="30" xfId="0" applyNumberFormat="1" applyFont="1" applyFill="1" applyBorder="1" applyAlignment="1">
      <alignment horizontal="center" vertical="center" wrapText="1"/>
    </xf>
    <xf numFmtId="4" fontId="17" fillId="15" borderId="29" xfId="0" applyNumberFormat="1" applyFont="1" applyFill="1" applyBorder="1" applyAlignment="1">
      <alignment horizontal="center" vertical="center" wrapText="1"/>
    </xf>
    <xf numFmtId="4" fontId="17" fillId="15" borderId="17" xfId="0" applyNumberFormat="1" applyFont="1" applyFill="1" applyBorder="1" applyAlignment="1">
      <alignment horizontal="center" vertical="center" wrapText="1"/>
    </xf>
    <xf numFmtId="49" fontId="15" fillId="9" borderId="29" xfId="0" applyNumberFormat="1" applyFont="1" applyFill="1" applyBorder="1" applyAlignment="1">
      <alignment horizontal="center" vertical="center" wrapText="1"/>
    </xf>
    <xf numFmtId="4" fontId="17" fillId="18" borderId="29" xfId="0" applyNumberFormat="1" applyFont="1" applyFill="1" applyBorder="1" applyAlignment="1">
      <alignment horizontal="center" vertical="center" wrapText="1"/>
    </xf>
    <xf numFmtId="4" fontId="17" fillId="18" borderId="17" xfId="0" applyNumberFormat="1" applyFont="1" applyFill="1" applyBorder="1" applyAlignment="1">
      <alignment horizontal="center" vertical="center" wrapText="1"/>
    </xf>
    <xf numFmtId="4" fontId="17" fillId="18" borderId="36" xfId="0" applyNumberFormat="1" applyFont="1" applyFill="1" applyBorder="1" applyAlignment="1">
      <alignment horizontal="center" vertical="center" wrapText="1"/>
    </xf>
    <xf numFmtId="4" fontId="17" fillId="18" borderId="20" xfId="0" applyNumberFormat="1" applyFont="1" applyFill="1" applyBorder="1" applyAlignment="1">
      <alignment horizontal="left" vertical="center" wrapText="1"/>
    </xf>
    <xf numFmtId="4" fontId="17" fillId="18" borderId="20" xfId="0" applyNumberFormat="1" applyFont="1" applyFill="1" applyBorder="1" applyAlignment="1">
      <alignment horizontal="center" vertical="center" wrapText="1"/>
    </xf>
    <xf numFmtId="4" fontId="17" fillId="18" borderId="21" xfId="0" applyNumberFormat="1" applyFont="1" applyFill="1" applyBorder="1" applyAlignment="1">
      <alignment horizontal="center" vertical="center" wrapText="1"/>
    </xf>
    <xf numFmtId="4" fontId="17" fillId="11" borderId="32" xfId="0" applyNumberFormat="1" applyFont="1" applyFill="1" applyBorder="1" applyAlignment="1">
      <alignment horizontal="center" vertical="center" wrapText="1"/>
    </xf>
    <xf numFmtId="4" fontId="17" fillId="11" borderId="4" xfId="0" applyNumberFormat="1" applyFont="1" applyFill="1" applyBorder="1" applyAlignment="1">
      <alignment horizontal="left" vertical="center" wrapText="1"/>
    </xf>
    <xf numFmtId="4" fontId="17" fillId="11" borderId="33" xfId="0" applyNumberFormat="1" applyFont="1" applyFill="1" applyBorder="1" applyAlignment="1">
      <alignment horizontal="center" vertical="center" wrapText="1"/>
    </xf>
    <xf numFmtId="49" fontId="17" fillId="9" borderId="37" xfId="0" applyNumberFormat="1" applyFont="1" applyFill="1" applyBorder="1" applyAlignment="1">
      <alignment horizontal="center" vertical="center" wrapText="1"/>
    </xf>
    <xf numFmtId="49" fontId="17" fillId="9" borderId="38" xfId="0" applyNumberFormat="1" applyFont="1" applyFill="1" applyBorder="1" applyAlignment="1">
      <alignment horizontal="center" vertical="center" wrapText="1"/>
    </xf>
    <xf numFmtId="49" fontId="17" fillId="9" borderId="39" xfId="0" applyNumberFormat="1" applyFont="1" applyFill="1" applyBorder="1" applyAlignment="1">
      <alignment horizontal="center" vertical="center" wrapText="1"/>
    </xf>
    <xf numFmtId="4" fontId="15" fillId="10" borderId="4" xfId="0" applyNumberFormat="1" applyFont="1" applyFill="1" applyBorder="1" applyAlignment="1">
      <alignment horizontal="center" wrapText="1"/>
    </xf>
    <xf numFmtId="4" fontId="17" fillId="10" borderId="29" xfId="0" applyNumberFormat="1" applyFont="1" applyFill="1" applyBorder="1" applyAlignment="1" applyProtection="1">
      <alignment horizontal="center" vertical="center" wrapText="1"/>
    </xf>
    <xf numFmtId="49" fontId="15" fillId="9" borderId="29" xfId="0" applyNumberFormat="1" applyFont="1" applyFill="1" applyBorder="1" applyAlignment="1" applyProtection="1">
      <alignment horizontal="center" vertical="center" wrapText="1"/>
    </xf>
    <xf numFmtId="4" fontId="17" fillId="15" borderId="17" xfId="0" applyNumberFormat="1" applyFont="1" applyFill="1" applyBorder="1" applyAlignment="1" applyProtection="1">
      <alignment horizontal="center" vertical="center"/>
    </xf>
    <xf numFmtId="4" fontId="15" fillId="16" borderId="29" xfId="0" applyNumberFormat="1" applyFont="1" applyFill="1" applyBorder="1" applyAlignment="1">
      <alignment horizontal="center" vertical="center" wrapText="1"/>
    </xf>
    <xf numFmtId="4" fontId="17" fillId="17" borderId="17" xfId="0" applyNumberFormat="1" applyFont="1" applyFill="1" applyBorder="1" applyAlignment="1">
      <alignment horizontal="center" vertical="center" wrapText="1"/>
    </xf>
    <xf numFmtId="49" fontId="17" fillId="11" borderId="29" xfId="0" applyNumberFormat="1" applyFont="1" applyFill="1" applyBorder="1" applyAlignment="1">
      <alignment horizontal="center" vertical="center" wrapText="1"/>
    </xf>
    <xf numFmtId="49" fontId="15" fillId="9" borderId="34" xfId="0" applyNumberFormat="1" applyFont="1" applyFill="1" applyBorder="1" applyAlignment="1">
      <alignment horizontal="center" vertical="center" wrapText="1"/>
    </xf>
    <xf numFmtId="49" fontId="15" fillId="9" borderId="32" xfId="0" applyNumberFormat="1" applyFont="1" applyFill="1" applyBorder="1" applyAlignment="1">
      <alignment horizontal="center" vertical="center" wrapText="1"/>
    </xf>
    <xf numFmtId="4" fontId="17" fillId="9" borderId="33" xfId="0" applyNumberFormat="1" applyFont="1" applyFill="1" applyBorder="1" applyAlignment="1">
      <alignment horizontal="center" vertical="center" wrapText="1"/>
    </xf>
    <xf numFmtId="4" fontId="17" fillId="9" borderId="31" xfId="0" applyNumberFormat="1" applyFont="1" applyFill="1" applyBorder="1" applyAlignment="1">
      <alignment horizontal="center" vertical="center" wrapText="1"/>
    </xf>
    <xf numFmtId="4" fontId="17" fillId="9" borderId="35" xfId="0" applyNumberFormat="1" applyFont="1" applyFill="1" applyBorder="1" applyAlignment="1">
      <alignment horizontal="center" vertical="center" wrapText="1"/>
    </xf>
    <xf numFmtId="4" fontId="17" fillId="9" borderId="17" xfId="0" applyNumberFormat="1" applyFont="1" applyFill="1" applyBorder="1" applyAlignment="1">
      <alignment horizontal="center" vertical="center" wrapText="1"/>
    </xf>
    <xf numFmtId="4" fontId="37" fillId="9" borderId="29" xfId="0" applyNumberFormat="1" applyFont="1" applyFill="1" applyBorder="1" applyAlignment="1">
      <alignment horizontal="center" vertical="center" wrapText="1"/>
    </xf>
    <xf numFmtId="4" fontId="17" fillId="9" borderId="29" xfId="0" applyNumberFormat="1" applyFont="1" applyFill="1" applyBorder="1" applyAlignment="1" applyProtection="1">
      <alignment horizontal="center" vertical="center" wrapText="1"/>
    </xf>
    <xf numFmtId="4" fontId="17" fillId="15" borderId="17" xfId="0" applyNumberFormat="1" applyFont="1" applyFill="1" applyBorder="1" applyAlignment="1" applyProtection="1">
      <alignment horizontal="center" vertical="center" wrapText="1"/>
    </xf>
    <xf numFmtId="4" fontId="17" fillId="11" borderId="40" xfId="0" applyNumberFormat="1" applyFont="1" applyFill="1" applyBorder="1" applyAlignment="1">
      <alignment horizontal="center" vertical="center" wrapText="1"/>
    </xf>
    <xf numFmtId="4" fontId="17" fillId="9" borderId="29" xfId="0" applyNumberFormat="1" applyFont="1" applyFill="1" applyBorder="1" applyAlignment="1">
      <alignment horizontal="left" vertical="center" wrapText="1"/>
    </xf>
    <xf numFmtId="4" fontId="15" fillId="9" borderId="41" xfId="0" applyNumberFormat="1" applyFont="1" applyFill="1" applyBorder="1" applyAlignment="1">
      <alignment horizontal="center" vertical="center" wrapText="1"/>
    </xf>
    <xf numFmtId="4" fontId="15" fillId="9" borderId="40" xfId="0" applyNumberFormat="1" applyFont="1" applyFill="1" applyBorder="1" applyAlignment="1">
      <alignment horizontal="center" vertical="center" wrapText="1"/>
    </xf>
    <xf numFmtId="3" fontId="17" fillId="11" borderId="29" xfId="0" applyNumberFormat="1" applyFont="1" applyFill="1" applyBorder="1" applyAlignment="1">
      <alignment horizontal="center" vertical="center" wrapText="1"/>
    </xf>
    <xf numFmtId="4" fontId="33" fillId="10" borderId="29" xfId="0" applyNumberFormat="1" applyFont="1" applyFill="1" applyBorder="1" applyAlignment="1" applyProtection="1">
      <alignment horizontal="left" vertical="center" wrapText="1"/>
    </xf>
    <xf numFmtId="49" fontId="30" fillId="9" borderId="29" xfId="0" applyNumberFormat="1" applyFont="1" applyFill="1" applyBorder="1" applyAlignment="1" applyProtection="1">
      <alignment horizontal="center" vertical="center" wrapText="1"/>
    </xf>
    <xf numFmtId="49" fontId="30" fillId="10" borderId="29" xfId="0" applyNumberFormat="1" applyFont="1" applyFill="1" applyBorder="1" applyAlignment="1" applyProtection="1">
      <alignment horizontal="center" vertical="center" wrapText="1"/>
    </xf>
    <xf numFmtId="49" fontId="15" fillId="11" borderId="29" xfId="0" applyNumberFormat="1" applyFont="1" applyFill="1" applyBorder="1" applyAlignment="1">
      <alignment horizontal="center" vertical="center" wrapText="1"/>
    </xf>
    <xf numFmtId="4" fontId="17" fillId="9" borderId="20" xfId="0" applyNumberFormat="1" applyFont="1" applyFill="1" applyBorder="1" applyAlignment="1">
      <alignment horizontal="center" vertical="center" wrapText="1"/>
    </xf>
    <xf numFmtId="49" fontId="40" fillId="9" borderId="37" xfId="0" applyNumberFormat="1" applyFont="1" applyFill="1" applyBorder="1" applyAlignment="1">
      <alignment horizontal="center" vertical="center" wrapText="1"/>
    </xf>
    <xf numFmtId="49" fontId="40" fillId="9" borderId="38" xfId="0" applyNumberFormat="1" applyFont="1" applyFill="1" applyBorder="1" applyAlignment="1">
      <alignment horizontal="center" vertical="center" wrapText="1"/>
    </xf>
    <xf numFmtId="49" fontId="40" fillId="9" borderId="39" xfId="0" applyNumberFormat="1" applyFont="1" applyFill="1" applyBorder="1" applyAlignment="1">
      <alignment horizontal="center" vertical="center" wrapText="1"/>
    </xf>
    <xf numFmtId="4" fontId="27" fillId="15" borderId="17" xfId="0" applyNumberFormat="1" applyFont="1" applyFill="1" applyBorder="1" applyAlignment="1" applyProtection="1">
      <alignment horizontal="center" vertical="center" wrapText="1"/>
    </xf>
    <xf numFmtId="4" fontId="15" fillId="10" borderId="17" xfId="0" applyNumberFormat="1" applyFont="1" applyFill="1" applyBorder="1" applyAlignment="1">
      <alignment horizontal="center" vertical="center" wrapText="1"/>
    </xf>
    <xf numFmtId="4" fontId="15" fillId="11" borderId="29" xfId="0" applyNumberFormat="1" applyFont="1" applyFill="1" applyBorder="1" applyAlignment="1">
      <alignment horizontal="left" vertical="center" wrapText="1"/>
    </xf>
    <xf numFmtId="4" fontId="17" fillId="18" borderId="28" xfId="0" applyNumberFormat="1" applyFont="1" applyFill="1" applyBorder="1" applyAlignment="1">
      <alignment horizontal="center" vertical="center" wrapText="1"/>
    </xf>
    <xf numFmtId="4" fontId="17" fillId="18" borderId="14" xfId="0" applyNumberFormat="1" applyFont="1" applyFill="1" applyBorder="1" applyAlignment="1">
      <alignment horizontal="left" vertical="center" wrapText="1"/>
    </xf>
    <xf numFmtId="4" fontId="17" fillId="18" borderId="14" xfId="0" applyNumberFormat="1" applyFont="1" applyFill="1" applyBorder="1" applyAlignment="1">
      <alignment horizontal="center" vertical="center" wrapText="1"/>
    </xf>
    <xf numFmtId="4" fontId="17" fillId="18" borderId="15" xfId="0" applyNumberFormat="1" applyFont="1" applyFill="1" applyBorder="1" applyAlignment="1">
      <alignment horizontal="center" vertical="center" wrapText="1"/>
    </xf>
    <xf numFmtId="4" fontId="17" fillId="11" borderId="26" xfId="0" applyNumberFormat="1" applyFont="1" applyFill="1" applyBorder="1" applyAlignment="1">
      <alignment horizontal="center" vertical="center" wrapText="1"/>
    </xf>
    <xf numFmtId="49" fontId="17" fillId="9" borderId="11" xfId="0" applyNumberFormat="1" applyFont="1" applyFill="1" applyBorder="1" applyAlignment="1">
      <alignment horizontal="center" vertical="center" wrapText="1"/>
    </xf>
    <xf numFmtId="49" fontId="17" fillId="9" borderId="42" xfId="0" applyNumberFormat="1" applyFont="1" applyFill="1" applyBorder="1" applyAlignment="1">
      <alignment horizontal="center" vertical="center" wrapText="1"/>
    </xf>
    <xf numFmtId="4" fontId="17" fillId="11" borderId="17" xfId="0" applyNumberFormat="1" applyFont="1" applyFill="1" applyBorder="1" applyAlignment="1" applyProtection="1">
      <alignment horizontal="center" vertical="center" wrapText="1"/>
    </xf>
    <xf numFmtId="4" fontId="17" fillId="15" borderId="17" xfId="0" applyNumberFormat="1" applyFont="1" applyFill="1" applyBorder="1" applyAlignment="1">
      <alignment vertical="center"/>
    </xf>
    <xf numFmtId="4" fontId="17" fillId="18" borderId="19" xfId="0" applyNumberFormat="1" applyFont="1" applyFill="1" applyBorder="1" applyAlignment="1">
      <alignment horizontal="left" vertical="center" wrapText="1"/>
    </xf>
    <xf numFmtId="4" fontId="17" fillId="11" borderId="43" xfId="0" applyNumberFormat="1" applyFont="1" applyFill="1" applyBorder="1" applyAlignment="1">
      <alignment horizontal="center" vertical="center" wrapText="1"/>
    </xf>
    <xf numFmtId="4" fontId="15" fillId="9" borderId="16" xfId="0" applyNumberFormat="1" applyFont="1" applyFill="1" applyBorder="1" applyAlignment="1">
      <alignment horizontal="center" vertical="center" wrapText="1"/>
    </xf>
    <xf numFmtId="4" fontId="17" fillId="11" borderId="16" xfId="0" applyNumberFormat="1" applyFont="1" applyFill="1" applyBorder="1" applyAlignment="1">
      <alignment horizontal="center" vertical="center" wrapText="1"/>
    </xf>
    <xf numFmtId="4" fontId="17" fillId="14" borderId="16" xfId="0" applyNumberFormat="1" applyFont="1" applyFill="1" applyBorder="1" applyAlignment="1">
      <alignment horizontal="center" vertical="center" wrapText="1"/>
    </xf>
    <xf numFmtId="49" fontId="15" fillId="9" borderId="16" xfId="0" applyNumberFormat="1" applyFont="1" applyFill="1" applyBorder="1" applyAlignment="1" applyProtection="1">
      <alignment horizontal="center" vertical="center" wrapText="1"/>
    </xf>
    <xf numFmtId="49" fontId="15" fillId="9" borderId="16" xfId="0" applyNumberFormat="1" applyFont="1" applyFill="1" applyBorder="1" applyAlignment="1">
      <alignment horizontal="center" vertical="center" wrapText="1"/>
    </xf>
    <xf numFmtId="49" fontId="17" fillId="11" borderId="16" xfId="0" applyNumberFormat="1" applyFont="1" applyFill="1" applyBorder="1" applyAlignment="1">
      <alignment horizontal="center" vertical="center" wrapText="1"/>
    </xf>
    <xf numFmtId="49" fontId="15" fillId="11" borderId="16" xfId="0" applyNumberFormat="1" applyFont="1" applyFill="1" applyBorder="1" applyAlignment="1">
      <alignment horizontal="center" vertical="center" wrapText="1"/>
    </xf>
    <xf numFmtId="49" fontId="17" fillId="9" borderId="44" xfId="0" applyNumberFormat="1" applyFont="1" applyFill="1" applyBorder="1" applyAlignment="1">
      <alignment horizontal="center" vertical="center" wrapText="1"/>
    </xf>
    <xf numFmtId="4" fontId="27" fillId="9" borderId="6" xfId="0" applyNumberFormat="1" applyFont="1" applyFill="1" applyBorder="1" applyAlignment="1" applyProtection="1">
      <alignment horizontal="left" vertical="center" wrapText="1"/>
    </xf>
    <xf numFmtId="4" fontId="23" fillId="9" borderId="6" xfId="0" applyNumberFormat="1" applyFont="1" applyFill="1" applyBorder="1" applyAlignment="1" applyProtection="1">
      <alignment horizontal="left" vertical="center" wrapText="1"/>
    </xf>
    <xf numFmtId="4" fontId="49" fillId="9" borderId="0" xfId="0" applyNumberFormat="1" applyFont="1" applyFill="1"/>
    <xf numFmtId="4" fontId="49" fillId="9" borderId="0" xfId="0" applyNumberFormat="1" applyFont="1" applyFill="1" applyAlignment="1">
      <alignment horizontal="left" vertical="center"/>
    </xf>
    <xf numFmtId="4" fontId="49" fillId="9" borderId="0" xfId="0" applyNumberFormat="1" applyFont="1" applyFill="1" applyAlignment="1">
      <alignment horizontal="center" vertical="center"/>
    </xf>
    <xf numFmtId="4" fontId="49" fillId="9" borderId="0" xfId="0" applyNumberFormat="1" applyFont="1" applyFill="1" applyAlignment="1">
      <alignment horizontal="center"/>
    </xf>
    <xf numFmtId="4" fontId="49" fillId="9" borderId="0" xfId="0" applyNumberFormat="1" applyFont="1" applyFill="1" applyAlignment="1">
      <alignment horizontal="left"/>
    </xf>
    <xf numFmtId="0" fontId="44" fillId="10" borderId="0" xfId="0" applyFont="1" applyFill="1"/>
    <xf numFmtId="4" fontId="49" fillId="9" borderId="0" xfId="0" applyNumberFormat="1" applyFont="1" applyFill="1" applyAlignment="1">
      <alignment horizontal="center" vertical="center" wrapText="1"/>
    </xf>
    <xf numFmtId="4" fontId="49" fillId="9" borderId="0" xfId="0" applyNumberFormat="1" applyFont="1" applyFill="1" applyAlignment="1">
      <alignment vertical="center" wrapText="1"/>
    </xf>
    <xf numFmtId="4" fontId="52" fillId="9" borderId="0" xfId="0" applyNumberFormat="1" applyFont="1" applyFill="1"/>
    <xf numFmtId="4" fontId="52" fillId="9" borderId="0" xfId="0" applyNumberFormat="1" applyFont="1" applyFill="1" applyAlignment="1">
      <alignment horizontal="center"/>
    </xf>
    <xf numFmtId="4" fontId="52" fillId="9" borderId="0" xfId="0" applyNumberFormat="1" applyFont="1" applyFill="1" applyAlignment="1">
      <alignment vertical="center"/>
    </xf>
    <xf numFmtId="4" fontId="53" fillId="9" borderId="0" xfId="0" applyNumberFormat="1" applyFont="1" applyFill="1" applyAlignment="1">
      <alignment vertical="center"/>
    </xf>
    <xf numFmtId="4" fontId="53" fillId="9" borderId="0" xfId="0" applyNumberFormat="1" applyFont="1" applyFill="1" applyAlignment="1">
      <alignment horizontal="center" vertical="center" wrapText="1"/>
    </xf>
    <xf numFmtId="0" fontId="52" fillId="10" borderId="0" xfId="0" applyFont="1" applyFill="1"/>
    <xf numFmtId="4" fontId="52" fillId="9" borderId="0" xfId="0" applyNumberFormat="1" applyFont="1" applyFill="1" applyAlignment="1">
      <alignment horizontal="left" vertical="center" wrapText="1"/>
    </xf>
    <xf numFmtId="4" fontId="52" fillId="9" borderId="0" xfId="0" applyNumberFormat="1" applyFont="1" applyFill="1" applyAlignment="1">
      <alignment vertical="center" wrapText="1"/>
    </xf>
    <xf numFmtId="4" fontId="49" fillId="9" borderId="0" xfId="0" applyNumberFormat="1" applyFont="1" applyFill="1" applyAlignment="1">
      <alignment horizontal="left" vertical="center" wrapText="1"/>
    </xf>
    <xf numFmtId="0" fontId="49" fillId="9" borderId="0" xfId="0" applyFont="1" applyFill="1" applyAlignment="1">
      <alignment horizontal="left" vertical="center" wrapText="1"/>
    </xf>
    <xf numFmtId="4" fontId="49" fillId="9" borderId="0" xfId="0" applyNumberFormat="1" applyFont="1" applyFill="1" applyAlignment="1">
      <alignment vertical="center"/>
    </xf>
    <xf numFmtId="0" fontId="44" fillId="10" borderId="0" xfId="0" applyFont="1" applyFill="1" applyAlignment="1">
      <alignment vertical="center"/>
    </xf>
    <xf numFmtId="0" fontId="52" fillId="10" borderId="0" xfId="0" applyFont="1" applyFill="1" applyAlignment="1">
      <alignment vertical="center"/>
    </xf>
    <xf numFmtId="4" fontId="23" fillId="10" borderId="2" xfId="0" applyNumberFormat="1" applyFont="1" applyFill="1" applyBorder="1" applyAlignment="1" applyProtection="1">
      <alignment horizontal="left" vertical="center" wrapText="1"/>
    </xf>
    <xf numFmtId="4" fontId="17" fillId="18" borderId="45" xfId="0" applyNumberFormat="1" applyFont="1" applyFill="1" applyBorder="1" applyAlignment="1">
      <alignment horizontal="center" vertical="center" wrapText="1"/>
    </xf>
    <xf numFmtId="4" fontId="17" fillId="18" borderId="46" xfId="0" applyNumberFormat="1" applyFont="1" applyFill="1" applyBorder="1" applyAlignment="1">
      <alignment horizontal="center" vertical="center" wrapText="1"/>
    </xf>
    <xf numFmtId="4" fontId="17" fillId="18" borderId="28" xfId="0" applyNumberFormat="1" applyFont="1" applyFill="1" applyBorder="1" applyAlignment="1">
      <alignment horizontal="left" vertical="center" wrapText="1"/>
    </xf>
    <xf numFmtId="4" fontId="17" fillId="18" borderId="29" xfId="0" applyNumberFormat="1" applyFont="1" applyFill="1" applyBorder="1" applyAlignment="1">
      <alignment horizontal="left" vertical="center" wrapText="1"/>
    </xf>
    <xf numFmtId="4" fontId="17" fillId="18" borderId="36" xfId="0" applyNumberFormat="1" applyFont="1" applyFill="1" applyBorder="1" applyAlignment="1">
      <alignment horizontal="left" vertical="center" wrapText="1"/>
    </xf>
    <xf numFmtId="49" fontId="15" fillId="9" borderId="30" xfId="0" applyNumberFormat="1" applyFont="1" applyFill="1" applyBorder="1" applyAlignment="1">
      <alignment horizontal="center" vertical="center" wrapText="1"/>
    </xf>
    <xf numFmtId="49" fontId="15" fillId="9" borderId="24" xfId="0" applyNumberFormat="1" applyFont="1" applyFill="1" applyBorder="1" applyAlignment="1">
      <alignment horizontal="center" vertical="center" wrapText="1"/>
    </xf>
    <xf numFmtId="4" fontId="17" fillId="18" borderId="22" xfId="0" applyNumberFormat="1" applyFont="1" applyFill="1" applyBorder="1" applyAlignment="1">
      <alignment horizontal="center" vertical="center" wrapText="1"/>
    </xf>
    <xf numFmtId="4" fontId="17" fillId="18" borderId="13" xfId="0" applyNumberFormat="1" applyFont="1" applyFill="1" applyBorder="1" applyAlignment="1">
      <alignment horizontal="left" vertical="center" wrapText="1"/>
    </xf>
    <xf numFmtId="4" fontId="15" fillId="9" borderId="29" xfId="0" applyNumberFormat="1" applyFont="1" applyFill="1" applyBorder="1" applyAlignment="1">
      <alignment horizontal="center" vertical="center" wrapText="1"/>
    </xf>
    <xf numFmtId="4" fontId="15" fillId="16" borderId="29" xfId="0" applyNumberFormat="1" applyFont="1" applyFill="1" applyBorder="1" applyAlignment="1">
      <alignment horizontal="center" vertical="center" wrapText="1"/>
    </xf>
    <xf numFmtId="4" fontId="15" fillId="9" borderId="2" xfId="0" applyNumberFormat="1" applyFont="1" applyFill="1" applyBorder="1" applyAlignment="1">
      <alignment horizontal="left" vertical="center" wrapText="1"/>
    </xf>
    <xf numFmtId="49" fontId="15" fillId="9" borderId="29" xfId="0" applyNumberFormat="1" applyFont="1" applyFill="1" applyBorder="1" applyAlignment="1" applyProtection="1">
      <alignment horizontal="center" vertical="center" wrapText="1"/>
    </xf>
    <xf numFmtId="4" fontId="15" fillId="9" borderId="2" xfId="0" applyNumberFormat="1" applyFont="1" applyFill="1" applyBorder="1" applyAlignment="1" applyProtection="1">
      <alignment horizontal="center" vertical="center" wrapText="1"/>
    </xf>
    <xf numFmtId="4" fontId="23" fillId="9" borderId="2" xfId="0" applyNumberFormat="1" applyFont="1" applyFill="1" applyBorder="1" applyAlignment="1" applyProtection="1">
      <alignment horizontal="left" vertical="center" wrapText="1"/>
    </xf>
    <xf numFmtId="4" fontId="23" fillId="9" borderId="2" xfId="0" applyNumberFormat="1" applyFont="1" applyFill="1" applyBorder="1" applyAlignment="1">
      <alignment horizontal="left" vertical="center" wrapText="1"/>
    </xf>
    <xf numFmtId="4" fontId="16" fillId="9" borderId="0" xfId="0" applyNumberFormat="1" applyFont="1" applyFill="1" applyBorder="1" applyAlignment="1">
      <alignment horizontal="center" vertical="center" wrapText="1"/>
    </xf>
    <xf numFmtId="4" fontId="17" fillId="9" borderId="28" xfId="0" applyNumberFormat="1" applyFont="1" applyFill="1" applyBorder="1" applyAlignment="1">
      <alignment horizontal="center" vertical="center" wrapText="1"/>
    </xf>
    <xf numFmtId="4" fontId="17" fillId="9" borderId="29" xfId="0" applyNumberFormat="1" applyFont="1" applyFill="1" applyBorder="1" applyAlignment="1">
      <alignment horizontal="center" vertical="center" wrapText="1"/>
    </xf>
    <xf numFmtId="4" fontId="17" fillId="9" borderId="36" xfId="0" applyNumberFormat="1" applyFont="1" applyFill="1" applyBorder="1" applyAlignment="1">
      <alignment horizontal="center" vertical="center" wrapText="1"/>
    </xf>
    <xf numFmtId="4" fontId="17" fillId="9" borderId="14" xfId="0" applyNumberFormat="1" applyFont="1" applyFill="1" applyBorder="1" applyAlignment="1">
      <alignment horizontal="center" vertical="center" wrapText="1"/>
    </xf>
    <xf numFmtId="4" fontId="17" fillId="9" borderId="2" xfId="0" applyNumberFormat="1" applyFont="1" applyFill="1" applyBorder="1" applyAlignment="1">
      <alignment horizontal="center" vertical="center" wrapText="1"/>
    </xf>
    <xf numFmtId="4" fontId="17" fillId="9" borderId="20" xfId="0" applyNumberFormat="1" applyFont="1" applyFill="1" applyBorder="1" applyAlignment="1">
      <alignment horizontal="center" vertical="center" wrapText="1"/>
    </xf>
    <xf numFmtId="4" fontId="17" fillId="9" borderId="15" xfId="0" applyNumberFormat="1" applyFont="1" applyFill="1" applyBorder="1" applyAlignment="1">
      <alignment horizontal="center" vertical="center" wrapText="1"/>
    </xf>
    <xf numFmtId="4" fontId="17" fillId="9" borderId="17" xfId="0" applyNumberFormat="1" applyFont="1" applyFill="1" applyBorder="1" applyAlignment="1">
      <alignment horizontal="center" vertical="center" wrapText="1"/>
    </xf>
    <xf numFmtId="4" fontId="17" fillId="9" borderId="21" xfId="0" applyNumberFormat="1" applyFont="1" applyFill="1" applyBorder="1" applyAlignment="1">
      <alignment horizontal="center" vertical="center" wrapText="1"/>
    </xf>
    <xf numFmtId="49" fontId="15" fillId="9" borderId="29" xfId="0" applyNumberFormat="1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0" fillId="9" borderId="29" xfId="0" applyFill="1" applyBorder="1"/>
    <xf numFmtId="4" fontId="23" fillId="10" borderId="2" xfId="0" applyNumberFormat="1" applyFont="1" applyFill="1" applyBorder="1" applyAlignment="1" applyProtection="1">
      <alignment horizontal="left" vertical="center" wrapText="1"/>
    </xf>
    <xf numFmtId="4" fontId="49" fillId="9" borderId="0" xfId="0" applyNumberFormat="1" applyFont="1" applyFill="1" applyAlignment="1">
      <alignment horizontal="left" vertical="center" wrapText="1"/>
    </xf>
    <xf numFmtId="4" fontId="49" fillId="9" borderId="0" xfId="0" applyNumberFormat="1" applyFont="1" applyFill="1" applyAlignment="1">
      <alignment vertical="center" wrapText="1"/>
    </xf>
    <xf numFmtId="49" fontId="30" fillId="9" borderId="29" xfId="0" applyNumberFormat="1" applyFont="1" applyFill="1" applyBorder="1" applyAlignment="1" applyProtection="1">
      <alignment horizontal="center" vertical="center" wrapText="1"/>
    </xf>
    <xf numFmtId="49" fontId="30" fillId="10" borderId="29" xfId="0" applyNumberFormat="1" applyFont="1" applyFill="1" applyBorder="1" applyAlignment="1" applyProtection="1">
      <alignment horizontal="center" vertical="center" wrapText="1"/>
    </xf>
    <xf numFmtId="4" fontId="52" fillId="9" borderId="0" xfId="0" applyNumberFormat="1" applyFont="1" applyFill="1" applyAlignment="1">
      <alignment vertical="center" wrapText="1"/>
    </xf>
    <xf numFmtId="4" fontId="52" fillId="9" borderId="0" xfId="0" applyNumberFormat="1" applyFont="1" applyFill="1" applyAlignment="1">
      <alignment horizontal="left" vertical="center" wrapText="1"/>
    </xf>
    <xf numFmtId="4" fontId="50" fillId="9" borderId="0" xfId="0" applyNumberFormat="1" applyFont="1" applyFill="1" applyBorder="1" applyAlignment="1">
      <alignment horizontal="center" vertical="center" wrapText="1"/>
    </xf>
    <xf numFmtId="4" fontId="30" fillId="9" borderId="29" xfId="0" applyNumberFormat="1" applyFont="1" applyFill="1" applyBorder="1" applyAlignment="1" applyProtection="1">
      <alignment horizontal="center" vertical="center" wrapText="1"/>
    </xf>
    <xf numFmtId="4" fontId="30" fillId="10" borderId="29" xfId="0" applyNumberFormat="1" applyFont="1" applyFill="1" applyBorder="1" applyAlignment="1" applyProtection="1">
      <alignment horizontal="center" vertical="center" wrapText="1"/>
    </xf>
    <xf numFmtId="4" fontId="52" fillId="9" borderId="0" xfId="0" applyNumberFormat="1" applyFont="1" applyFill="1" applyAlignment="1"/>
    <xf numFmtId="4" fontId="52" fillId="9" borderId="0" xfId="0" applyNumberFormat="1" applyFont="1" applyFill="1" applyAlignment="1">
      <alignment horizontal="center" vertical="center"/>
    </xf>
    <xf numFmtId="4" fontId="15" fillId="9" borderId="23" xfId="0" applyNumberFormat="1" applyFont="1" applyFill="1" applyBorder="1" applyAlignment="1">
      <alignment horizontal="center" vertical="center" wrapText="1"/>
    </xf>
    <xf numFmtId="4" fontId="15" fillId="10" borderId="2" xfId="0" applyNumberFormat="1" applyFont="1" applyFill="1" applyBorder="1" applyAlignment="1">
      <alignment horizontal="center" vertical="center" wrapText="1"/>
    </xf>
    <xf numFmtId="49" fontId="15" fillId="9" borderId="23" xfId="0" applyNumberFormat="1" applyFont="1" applyFill="1" applyBorder="1" applyAlignment="1" applyProtection="1">
      <alignment horizontal="center" vertical="center" wrapText="1"/>
    </xf>
    <xf numFmtId="4" fontId="15" fillId="9" borderId="6" xfId="0" applyNumberFormat="1" applyFont="1" applyFill="1" applyBorder="1" applyAlignment="1">
      <alignment horizontal="left" vertical="center" wrapText="1"/>
    </xf>
    <xf numFmtId="4" fontId="15" fillId="9" borderId="6" xfId="0" applyNumberFormat="1" applyFont="1" applyFill="1" applyBorder="1" applyAlignment="1">
      <alignment horizontal="center" vertical="center" wrapText="1"/>
    </xf>
    <xf numFmtId="49" fontId="15" fillId="10" borderId="23" xfId="0" applyNumberFormat="1" applyFont="1" applyFill="1" applyBorder="1" applyAlignment="1" applyProtection="1">
      <alignment horizontal="center" vertical="center" wrapText="1"/>
    </xf>
    <xf numFmtId="4" fontId="17" fillId="9" borderId="22" xfId="0" applyNumberFormat="1" applyFont="1" applyFill="1" applyBorder="1" applyAlignment="1">
      <alignment horizontal="center" vertical="center" wrapText="1"/>
    </xf>
    <xf numFmtId="4" fontId="17" fillId="9" borderId="23" xfId="0" applyNumberFormat="1" applyFont="1" applyFill="1" applyBorder="1" applyAlignment="1">
      <alignment horizontal="center" vertical="center" wrapText="1"/>
    </xf>
    <xf numFmtId="4" fontId="17" fillId="9" borderId="27" xfId="0" applyNumberFormat="1" applyFont="1" applyFill="1" applyBorder="1" applyAlignment="1">
      <alignment horizontal="center" vertical="center" wrapText="1"/>
    </xf>
    <xf numFmtId="4" fontId="17" fillId="9" borderId="13" xfId="0" applyNumberFormat="1" applyFont="1" applyFill="1" applyBorder="1" applyAlignment="1">
      <alignment horizontal="center" vertical="center" wrapText="1"/>
    </xf>
    <xf numFmtId="4" fontId="17" fillId="9" borderId="6" xfId="0" applyNumberFormat="1" applyFont="1" applyFill="1" applyBorder="1" applyAlignment="1">
      <alignment horizontal="center" vertical="center" wrapText="1"/>
    </xf>
    <xf numFmtId="4" fontId="17" fillId="9" borderId="19" xfId="0" applyNumberFormat="1" applyFont="1" applyFill="1" applyBorder="1" applyAlignment="1">
      <alignment horizontal="center" vertical="center" wrapText="1"/>
    </xf>
    <xf numFmtId="4" fontId="16" fillId="9" borderId="0" xfId="0" applyNumberFormat="1" applyFont="1" applyFill="1" applyBorder="1" applyAlignment="1">
      <alignment horizontal="center" vertical="top" wrapText="1"/>
    </xf>
    <xf numFmtId="4" fontId="49" fillId="9" borderId="0" xfId="0" applyNumberFormat="1" applyFont="1" applyFill="1" applyAlignment="1">
      <alignment horizontal="left" vertical="top"/>
    </xf>
    <xf numFmtId="4" fontId="15" fillId="9" borderId="16" xfId="0" applyNumberFormat="1" applyFont="1" applyFill="1" applyBorder="1" applyAlignment="1">
      <alignment horizontal="center" vertical="center" wrapText="1"/>
    </xf>
    <xf numFmtId="4" fontId="24" fillId="9" borderId="0" xfId="0" applyNumberFormat="1" applyFont="1" applyFill="1" applyAlignment="1">
      <alignment horizontal="center"/>
    </xf>
    <xf numFmtId="49" fontId="15" fillId="9" borderId="16" xfId="0" applyNumberFormat="1" applyFont="1" applyFill="1" applyBorder="1" applyAlignment="1" applyProtection="1">
      <alignment horizontal="center" vertical="center" wrapText="1"/>
    </xf>
    <xf numFmtId="49" fontId="15" fillId="10" borderId="16" xfId="0" applyNumberFormat="1" applyFont="1" applyFill="1" applyBorder="1" applyAlignment="1" applyProtection="1">
      <alignment horizontal="center" vertical="center" wrapText="1"/>
    </xf>
    <xf numFmtId="4" fontId="17" fillId="9" borderId="12" xfId="0" applyNumberFormat="1" applyFont="1" applyFill="1" applyBorder="1" applyAlignment="1">
      <alignment horizontal="center" vertical="center" wrapText="1"/>
    </xf>
    <xf numFmtId="4" fontId="17" fillId="9" borderId="16" xfId="0" applyNumberFormat="1" applyFont="1" applyFill="1" applyBorder="1" applyAlignment="1">
      <alignment horizontal="center" vertical="center" wrapText="1"/>
    </xf>
    <xf numFmtId="4" fontId="17" fillId="9" borderId="18" xfId="0" applyNumberFormat="1" applyFont="1" applyFill="1" applyBorder="1" applyAlignment="1">
      <alignment horizontal="center" vertical="center" wrapText="1"/>
    </xf>
    <xf numFmtId="4" fontId="49" fillId="9" borderId="0" xfId="0" applyNumberFormat="1" applyFont="1" applyFill="1" applyAlignment="1">
      <alignment vertical="top"/>
    </xf>
    <xf numFmtId="4" fontId="23" fillId="10" borderId="29" xfId="0" applyNumberFormat="1" applyFont="1" applyFill="1" applyBorder="1" applyAlignment="1" applyProtection="1">
      <alignment horizontal="center" vertical="center" wrapText="1"/>
    </xf>
    <xf numFmtId="4" fontId="23" fillId="10" borderId="2" xfId="0" applyNumberFormat="1" applyFont="1" applyFill="1" applyBorder="1" applyAlignment="1" applyProtection="1">
      <alignment horizontal="center" vertical="center" wrapText="1"/>
    </xf>
    <xf numFmtId="4" fontId="46" fillId="9" borderId="2" xfId="0" applyNumberFormat="1" applyFont="1" applyFill="1" applyBorder="1" applyAlignment="1">
      <alignment horizontal="center" vertical="center" wrapText="1"/>
    </xf>
    <xf numFmtId="0" fontId="49" fillId="9" borderId="0" xfId="0" applyFont="1" applyFill="1" applyAlignment="1">
      <alignment horizontal="left" vertical="center" wrapText="1"/>
    </xf>
    <xf numFmtId="4" fontId="49" fillId="9" borderId="0" xfId="0" applyNumberFormat="1" applyFont="1" applyFill="1" applyAlignment="1">
      <alignment horizontal="left" wrapText="1"/>
    </xf>
  </cellXfs>
  <cellStyles count="20">
    <cellStyle name="Accent" xfId="2"/>
    <cellStyle name="Accent 1" xfId="3"/>
    <cellStyle name="Accent 2" xfId="4"/>
    <cellStyle name="Accent 3" xfId="5"/>
    <cellStyle name="Bad" xfId="6"/>
    <cellStyle name="Error" xfId="7"/>
    <cellStyle name="Footnote" xfId="8"/>
    <cellStyle name="Good" xfId="9"/>
    <cellStyle name="Heading" xfId="10"/>
    <cellStyle name="Heading 1" xfId="11"/>
    <cellStyle name="Heading 2" xfId="12"/>
    <cellStyle name="Hyperlink" xfId="13"/>
    <cellStyle name="Neutral" xfId="14"/>
    <cellStyle name="Note" xfId="15"/>
    <cellStyle name="Result" xfId="16"/>
    <cellStyle name="Status" xfId="17"/>
    <cellStyle name="Text" xfId="18"/>
    <cellStyle name="Warning" xfId="19"/>
    <cellStyle name="Обычный" xfId="0" builtinId="0" customBuiltin="1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244"/>
  <sheetViews>
    <sheetView tabSelected="1" zoomScaleNormal="100" workbookViewId="0">
      <selection activeCell="H16" sqref="H16"/>
    </sheetView>
  </sheetViews>
  <sheetFormatPr defaultColWidth="9.42578125" defaultRowHeight="12.75"/>
  <cols>
    <col min="1" max="1" width="7" style="1" customWidth="1"/>
    <col min="2" max="2" width="52.28515625" style="2" customWidth="1"/>
    <col min="3" max="3" width="30.42578125" style="3" customWidth="1"/>
    <col min="4" max="4" width="28.28515625" style="4" customWidth="1"/>
    <col min="5" max="5" width="13" style="1" customWidth="1"/>
    <col min="6" max="6" width="15.140625" style="1" customWidth="1"/>
    <col min="7" max="7" width="15.5703125" style="1" customWidth="1"/>
    <col min="8" max="8" width="16.85546875" style="1" customWidth="1"/>
    <col min="9" max="10" width="19.5703125" style="1" customWidth="1"/>
    <col min="11" max="11" width="18.5703125" style="1" customWidth="1"/>
    <col min="12" max="12" width="14.85546875" style="1" customWidth="1"/>
    <col min="13" max="13" width="9.42578125" style="1" customWidth="1"/>
    <col min="14" max="14" width="13.28515625" style="1" customWidth="1"/>
    <col min="15" max="257" width="9.42578125" style="1" customWidth="1"/>
    <col min="258" max="258" width="9.42578125" style="5" customWidth="1"/>
    <col min="259" max="16384" width="9.42578125" style="5"/>
  </cols>
  <sheetData>
    <row r="1" spans="1:257" s="268" customFormat="1" ht="18.75">
      <c r="A1" s="263"/>
      <c r="B1" s="264"/>
      <c r="C1" s="265"/>
      <c r="D1" s="266"/>
      <c r="E1" s="263"/>
      <c r="F1" s="263"/>
      <c r="G1" s="263"/>
      <c r="H1" s="263"/>
      <c r="I1" s="263"/>
      <c r="J1" s="267" t="s">
        <v>0</v>
      </c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  <c r="IW1" s="263"/>
    </row>
    <row r="2" spans="1:257" s="268" customFormat="1" ht="18.75">
      <c r="A2" s="263"/>
      <c r="B2" s="264"/>
      <c r="C2" s="265"/>
      <c r="D2" s="266"/>
      <c r="E2" s="263"/>
      <c r="F2" s="263"/>
      <c r="G2" s="263"/>
      <c r="H2" s="263"/>
      <c r="I2" s="263"/>
      <c r="J2" s="267" t="s">
        <v>1</v>
      </c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  <c r="ES2" s="263"/>
      <c r="ET2" s="263"/>
      <c r="EU2" s="263"/>
      <c r="EV2" s="263"/>
      <c r="EW2" s="263"/>
      <c r="EX2" s="263"/>
      <c r="EY2" s="263"/>
      <c r="EZ2" s="263"/>
      <c r="FA2" s="263"/>
      <c r="FB2" s="263"/>
      <c r="FC2" s="263"/>
      <c r="FD2" s="263"/>
      <c r="FE2" s="263"/>
      <c r="FF2" s="263"/>
      <c r="FG2" s="263"/>
      <c r="FH2" s="263"/>
      <c r="FI2" s="263"/>
      <c r="FJ2" s="263"/>
      <c r="FK2" s="263"/>
      <c r="FL2" s="263"/>
      <c r="FM2" s="263"/>
      <c r="FN2" s="263"/>
      <c r="FO2" s="263"/>
      <c r="FP2" s="263"/>
      <c r="FQ2" s="263"/>
      <c r="FR2" s="263"/>
      <c r="FS2" s="263"/>
      <c r="FT2" s="263"/>
      <c r="FU2" s="263"/>
      <c r="FV2" s="263"/>
      <c r="FW2" s="263"/>
      <c r="FX2" s="263"/>
      <c r="FY2" s="263"/>
      <c r="FZ2" s="263"/>
      <c r="GA2" s="263"/>
      <c r="GB2" s="263"/>
      <c r="GC2" s="263"/>
      <c r="GD2" s="263"/>
      <c r="GE2" s="263"/>
      <c r="GF2" s="263"/>
      <c r="GG2" s="263"/>
      <c r="GH2" s="263"/>
      <c r="GI2" s="263"/>
      <c r="GJ2" s="263"/>
      <c r="GK2" s="263"/>
      <c r="GL2" s="263"/>
      <c r="GM2" s="263"/>
      <c r="GN2" s="263"/>
      <c r="GO2" s="263"/>
      <c r="GP2" s="263"/>
      <c r="GQ2" s="263"/>
      <c r="GR2" s="263"/>
      <c r="GS2" s="263"/>
      <c r="GT2" s="263"/>
      <c r="GU2" s="263"/>
      <c r="GV2" s="263"/>
      <c r="GW2" s="263"/>
      <c r="GX2" s="263"/>
      <c r="GY2" s="263"/>
      <c r="GZ2" s="263"/>
      <c r="HA2" s="263"/>
      <c r="HB2" s="263"/>
      <c r="HC2" s="263"/>
      <c r="HD2" s="263"/>
      <c r="HE2" s="263"/>
      <c r="HF2" s="263"/>
      <c r="HG2" s="263"/>
      <c r="HH2" s="263"/>
      <c r="HI2" s="263"/>
      <c r="HJ2" s="263"/>
      <c r="HK2" s="263"/>
      <c r="HL2" s="263"/>
      <c r="HM2" s="263"/>
      <c r="HN2" s="263"/>
      <c r="HO2" s="263"/>
      <c r="HP2" s="263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  <c r="IR2" s="263"/>
      <c r="IS2" s="263"/>
      <c r="IT2" s="263"/>
      <c r="IU2" s="263"/>
      <c r="IV2" s="263"/>
      <c r="IW2" s="263"/>
    </row>
    <row r="3" spans="1:257" s="268" customFormat="1" ht="18.75">
      <c r="A3" s="263"/>
      <c r="B3" s="264"/>
      <c r="C3" s="265"/>
      <c r="D3" s="266"/>
      <c r="E3" s="263"/>
      <c r="F3" s="263"/>
      <c r="G3" s="263"/>
      <c r="H3" s="263"/>
      <c r="I3" s="263"/>
      <c r="J3" s="267" t="s">
        <v>2</v>
      </c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  <c r="ES3" s="263"/>
      <c r="ET3" s="263"/>
      <c r="EU3" s="263"/>
      <c r="EV3" s="263"/>
      <c r="EW3" s="263"/>
      <c r="EX3" s="263"/>
      <c r="EY3" s="263"/>
      <c r="EZ3" s="263"/>
      <c r="FA3" s="263"/>
      <c r="FB3" s="263"/>
      <c r="FC3" s="263"/>
      <c r="FD3" s="263"/>
      <c r="FE3" s="263"/>
      <c r="FF3" s="263"/>
      <c r="FG3" s="263"/>
      <c r="FH3" s="263"/>
      <c r="FI3" s="263"/>
      <c r="FJ3" s="263"/>
      <c r="FK3" s="263"/>
      <c r="FL3" s="263"/>
      <c r="FM3" s="263"/>
      <c r="FN3" s="263"/>
      <c r="FO3" s="263"/>
      <c r="FP3" s="263"/>
      <c r="FQ3" s="263"/>
      <c r="FR3" s="263"/>
      <c r="FS3" s="263"/>
      <c r="FT3" s="263"/>
      <c r="FU3" s="263"/>
      <c r="FV3" s="263"/>
      <c r="FW3" s="263"/>
      <c r="FX3" s="263"/>
      <c r="FY3" s="263"/>
      <c r="FZ3" s="263"/>
      <c r="GA3" s="263"/>
      <c r="GB3" s="263"/>
      <c r="GC3" s="263"/>
      <c r="GD3" s="263"/>
      <c r="GE3" s="263"/>
      <c r="GF3" s="263"/>
      <c r="GG3" s="263"/>
      <c r="GH3" s="263"/>
      <c r="GI3" s="263"/>
      <c r="GJ3" s="263"/>
      <c r="GK3" s="263"/>
      <c r="GL3" s="263"/>
      <c r="GM3" s="263"/>
      <c r="GN3" s="263"/>
      <c r="GO3" s="263"/>
      <c r="GP3" s="263"/>
      <c r="GQ3" s="263"/>
      <c r="GR3" s="263"/>
      <c r="GS3" s="263"/>
      <c r="GT3" s="263"/>
      <c r="GU3" s="263"/>
      <c r="GV3" s="263"/>
      <c r="GW3" s="263"/>
      <c r="GX3" s="263"/>
      <c r="GY3" s="263"/>
      <c r="GZ3" s="263"/>
      <c r="HA3" s="263"/>
      <c r="HB3" s="263"/>
      <c r="HC3" s="263"/>
      <c r="HD3" s="263"/>
      <c r="HE3" s="263"/>
      <c r="HF3" s="263"/>
      <c r="HG3" s="263"/>
      <c r="HH3" s="263"/>
      <c r="HI3" s="263"/>
      <c r="HJ3" s="263"/>
      <c r="HK3" s="263"/>
      <c r="HL3" s="263"/>
      <c r="HM3" s="263"/>
      <c r="HN3" s="263"/>
      <c r="HO3" s="263"/>
      <c r="HP3" s="263"/>
      <c r="HQ3" s="263"/>
      <c r="HR3" s="263"/>
      <c r="HS3" s="263"/>
      <c r="HT3" s="263"/>
      <c r="HU3" s="263"/>
      <c r="HV3" s="263"/>
      <c r="HW3" s="263"/>
      <c r="HX3" s="263"/>
      <c r="HY3" s="263"/>
      <c r="HZ3" s="263"/>
      <c r="IA3" s="263"/>
      <c r="IB3" s="263"/>
      <c r="IC3" s="263"/>
      <c r="ID3" s="263"/>
      <c r="IE3" s="263"/>
      <c r="IF3" s="263"/>
      <c r="IG3" s="263"/>
      <c r="IH3" s="263"/>
      <c r="II3" s="263"/>
      <c r="IJ3" s="263"/>
      <c r="IK3" s="263"/>
      <c r="IL3" s="263"/>
      <c r="IM3" s="263"/>
      <c r="IN3" s="263"/>
      <c r="IO3" s="263"/>
      <c r="IP3" s="263"/>
      <c r="IQ3" s="263"/>
      <c r="IR3" s="263"/>
      <c r="IS3" s="263"/>
      <c r="IT3" s="263"/>
      <c r="IU3" s="263"/>
      <c r="IV3" s="263"/>
      <c r="IW3" s="263"/>
    </row>
    <row r="4" spans="1:257" s="268" customFormat="1" ht="18.75">
      <c r="A4" s="263"/>
      <c r="B4" s="264"/>
      <c r="C4" s="265"/>
      <c r="D4" s="266"/>
      <c r="E4" s="263"/>
      <c r="F4" s="263"/>
      <c r="G4" s="263"/>
      <c r="H4" s="263"/>
      <c r="I4" s="263"/>
      <c r="J4" s="267" t="s">
        <v>917</v>
      </c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  <c r="ES4" s="263"/>
      <c r="ET4" s="263"/>
      <c r="EU4" s="263"/>
      <c r="EV4" s="263"/>
      <c r="EW4" s="263"/>
      <c r="EX4" s="263"/>
      <c r="EY4" s="263"/>
      <c r="EZ4" s="263"/>
      <c r="FA4" s="263"/>
      <c r="FB4" s="263"/>
      <c r="FC4" s="263"/>
      <c r="FD4" s="263"/>
      <c r="FE4" s="263"/>
      <c r="FF4" s="263"/>
      <c r="FG4" s="263"/>
      <c r="FH4" s="263"/>
      <c r="FI4" s="263"/>
      <c r="FJ4" s="263"/>
      <c r="FK4" s="263"/>
      <c r="FL4" s="263"/>
      <c r="FM4" s="263"/>
      <c r="FN4" s="263"/>
      <c r="FO4" s="263"/>
      <c r="FP4" s="263"/>
      <c r="FQ4" s="263"/>
      <c r="FR4" s="263"/>
      <c r="FS4" s="263"/>
      <c r="FT4" s="263"/>
      <c r="FU4" s="263"/>
      <c r="FV4" s="263"/>
      <c r="FW4" s="263"/>
      <c r="FX4" s="263"/>
      <c r="FY4" s="263"/>
      <c r="FZ4" s="263"/>
      <c r="GA4" s="263"/>
      <c r="GB4" s="263"/>
      <c r="GC4" s="263"/>
      <c r="GD4" s="263"/>
      <c r="GE4" s="263"/>
      <c r="GF4" s="263"/>
      <c r="GG4" s="263"/>
      <c r="GH4" s="263"/>
      <c r="GI4" s="263"/>
      <c r="GJ4" s="263"/>
      <c r="GK4" s="263"/>
      <c r="GL4" s="263"/>
      <c r="GM4" s="263"/>
      <c r="GN4" s="263"/>
      <c r="GO4" s="263"/>
      <c r="GP4" s="263"/>
      <c r="GQ4" s="263"/>
      <c r="GR4" s="263"/>
      <c r="GS4" s="263"/>
      <c r="GT4" s="263"/>
      <c r="GU4" s="263"/>
      <c r="GV4" s="263"/>
      <c r="GW4" s="263"/>
      <c r="GX4" s="263"/>
      <c r="GY4" s="263"/>
      <c r="GZ4" s="263"/>
      <c r="HA4" s="263"/>
      <c r="HB4" s="263"/>
      <c r="HC4" s="263"/>
      <c r="HD4" s="263"/>
      <c r="HE4" s="263"/>
      <c r="HF4" s="263"/>
      <c r="HG4" s="263"/>
      <c r="HH4" s="263"/>
      <c r="HI4" s="263"/>
      <c r="HJ4" s="263"/>
      <c r="HK4" s="263"/>
      <c r="HL4" s="263"/>
      <c r="HM4" s="263"/>
      <c r="HN4" s="263"/>
      <c r="HO4" s="263"/>
      <c r="HP4" s="263"/>
      <c r="HQ4" s="263"/>
      <c r="HR4" s="263"/>
      <c r="HS4" s="263"/>
      <c r="HT4" s="263"/>
      <c r="HU4" s="263"/>
      <c r="HV4" s="263"/>
      <c r="HW4" s="263"/>
      <c r="HX4" s="263"/>
      <c r="HY4" s="263"/>
      <c r="HZ4" s="263"/>
      <c r="IA4" s="263"/>
      <c r="IB4" s="263"/>
      <c r="IC4" s="263"/>
      <c r="ID4" s="263"/>
      <c r="IE4" s="263"/>
      <c r="IF4" s="263"/>
      <c r="IG4" s="263"/>
      <c r="IH4" s="263"/>
      <c r="II4" s="263"/>
      <c r="IJ4" s="263"/>
      <c r="IK4" s="263"/>
      <c r="IL4" s="263"/>
      <c r="IM4" s="263"/>
      <c r="IN4" s="263"/>
      <c r="IO4" s="263"/>
      <c r="IP4" s="263"/>
      <c r="IQ4" s="263"/>
      <c r="IR4" s="263"/>
      <c r="IS4" s="263"/>
      <c r="IT4" s="263"/>
      <c r="IU4" s="263"/>
      <c r="IV4" s="263"/>
      <c r="IW4" s="263"/>
    </row>
    <row r="5" spans="1:257" s="268" customFormat="1" ht="18.75">
      <c r="A5" s="263"/>
      <c r="B5" s="264"/>
      <c r="C5" s="265"/>
      <c r="D5" s="266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263"/>
      <c r="FH5" s="263"/>
      <c r="FI5" s="263"/>
      <c r="FJ5" s="263"/>
      <c r="FK5" s="263"/>
      <c r="FL5" s="263"/>
      <c r="FM5" s="263"/>
      <c r="FN5" s="263"/>
      <c r="FO5" s="263"/>
      <c r="FP5" s="263"/>
      <c r="FQ5" s="263"/>
      <c r="FR5" s="263"/>
      <c r="FS5" s="263"/>
      <c r="FT5" s="263"/>
      <c r="FU5" s="263"/>
      <c r="FV5" s="263"/>
      <c r="FW5" s="263"/>
      <c r="FX5" s="263"/>
      <c r="FY5" s="263"/>
      <c r="FZ5" s="263"/>
      <c r="GA5" s="263"/>
      <c r="GB5" s="263"/>
      <c r="GC5" s="263"/>
      <c r="GD5" s="263"/>
      <c r="GE5" s="263"/>
      <c r="GF5" s="263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263"/>
      <c r="GX5" s="263"/>
      <c r="GY5" s="263"/>
      <c r="GZ5" s="263"/>
      <c r="HA5" s="263"/>
      <c r="HB5" s="263"/>
      <c r="HC5" s="263"/>
      <c r="HD5" s="263"/>
      <c r="HE5" s="263"/>
      <c r="HF5" s="263"/>
      <c r="HG5" s="263"/>
      <c r="HH5" s="263"/>
      <c r="HI5" s="263"/>
      <c r="HJ5" s="263"/>
      <c r="HK5" s="263"/>
      <c r="HL5" s="263"/>
      <c r="HM5" s="263"/>
      <c r="HN5" s="263"/>
      <c r="HO5" s="263"/>
      <c r="HP5" s="263"/>
      <c r="HQ5" s="263"/>
      <c r="HR5" s="263"/>
      <c r="HS5" s="263"/>
      <c r="HT5" s="263"/>
      <c r="HU5" s="263"/>
      <c r="HV5" s="263"/>
      <c r="HW5" s="263"/>
      <c r="HX5" s="263"/>
      <c r="HY5" s="263"/>
      <c r="HZ5" s="263"/>
      <c r="IA5" s="263"/>
      <c r="IB5" s="263"/>
      <c r="IC5" s="263"/>
      <c r="ID5" s="263"/>
      <c r="IE5" s="263"/>
      <c r="IF5" s="263"/>
      <c r="IG5" s="263"/>
      <c r="IH5" s="263"/>
      <c r="II5" s="263"/>
      <c r="IJ5" s="263"/>
      <c r="IK5" s="263"/>
      <c r="IL5" s="263"/>
      <c r="IM5" s="263"/>
      <c r="IN5" s="263"/>
      <c r="IO5" s="263"/>
      <c r="IP5" s="263"/>
      <c r="IQ5" s="263"/>
      <c r="IR5" s="263"/>
      <c r="IS5" s="263"/>
      <c r="IT5" s="263"/>
      <c r="IU5" s="263"/>
      <c r="IV5" s="263"/>
      <c r="IW5" s="263"/>
    </row>
    <row r="6" spans="1:257" s="268" customFormat="1" ht="18.75">
      <c r="A6" s="263"/>
      <c r="B6" s="264"/>
      <c r="C6" s="265"/>
      <c r="D6" s="266"/>
      <c r="E6" s="263"/>
      <c r="F6" s="263"/>
      <c r="G6" s="263"/>
      <c r="H6" s="263"/>
      <c r="I6" s="263"/>
      <c r="J6" s="267" t="s">
        <v>3</v>
      </c>
      <c r="K6" s="267"/>
      <c r="L6" s="267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3"/>
      <c r="BF6" s="263"/>
      <c r="BG6" s="263"/>
      <c r="BH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263"/>
      <c r="DJ6" s="263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  <c r="ES6" s="263"/>
      <c r="ET6" s="263"/>
      <c r="EU6" s="263"/>
      <c r="EV6" s="263"/>
      <c r="EW6" s="263"/>
      <c r="EX6" s="263"/>
      <c r="EY6" s="263"/>
      <c r="EZ6" s="263"/>
      <c r="FA6" s="263"/>
      <c r="FB6" s="263"/>
      <c r="FC6" s="263"/>
      <c r="FD6" s="263"/>
      <c r="FE6" s="263"/>
      <c r="FF6" s="263"/>
      <c r="FG6" s="263"/>
      <c r="FH6" s="263"/>
      <c r="FI6" s="263"/>
      <c r="FJ6" s="263"/>
      <c r="FK6" s="263"/>
      <c r="FL6" s="263"/>
      <c r="FM6" s="263"/>
      <c r="FN6" s="263"/>
      <c r="FO6" s="263"/>
      <c r="FP6" s="263"/>
      <c r="FQ6" s="263"/>
      <c r="FR6" s="263"/>
      <c r="FS6" s="263"/>
      <c r="FT6" s="263"/>
      <c r="FU6" s="263"/>
      <c r="FV6" s="263"/>
      <c r="FW6" s="263"/>
      <c r="FX6" s="263"/>
      <c r="FY6" s="263"/>
      <c r="FZ6" s="263"/>
      <c r="GA6" s="263"/>
      <c r="GB6" s="263"/>
      <c r="GC6" s="263"/>
      <c r="GD6" s="263"/>
      <c r="GE6" s="263"/>
      <c r="GF6" s="263"/>
      <c r="GG6" s="263"/>
      <c r="GH6" s="263"/>
      <c r="GI6" s="263"/>
      <c r="GJ6" s="263"/>
      <c r="GK6" s="263"/>
      <c r="GL6" s="263"/>
      <c r="GM6" s="263"/>
      <c r="GN6" s="263"/>
      <c r="GO6" s="263"/>
      <c r="GP6" s="263"/>
      <c r="GQ6" s="263"/>
      <c r="GR6" s="263"/>
      <c r="GS6" s="263"/>
      <c r="GT6" s="263"/>
      <c r="GU6" s="263"/>
      <c r="GV6" s="263"/>
      <c r="GW6" s="263"/>
      <c r="GX6" s="263"/>
      <c r="GY6" s="263"/>
      <c r="GZ6" s="263"/>
      <c r="HA6" s="263"/>
      <c r="HB6" s="263"/>
      <c r="HC6" s="263"/>
      <c r="HD6" s="263"/>
      <c r="HE6" s="263"/>
      <c r="HF6" s="263"/>
      <c r="HG6" s="263"/>
      <c r="HH6" s="263"/>
      <c r="HI6" s="263"/>
      <c r="HJ6" s="263"/>
      <c r="HK6" s="263"/>
      <c r="HL6" s="263"/>
      <c r="HM6" s="263"/>
      <c r="HN6" s="263"/>
      <c r="HO6" s="263"/>
      <c r="HP6" s="263"/>
      <c r="HQ6" s="263"/>
      <c r="HR6" s="263"/>
      <c r="HS6" s="263"/>
      <c r="HT6" s="263"/>
      <c r="HU6" s="263"/>
      <c r="HV6" s="263"/>
      <c r="HW6" s="263"/>
      <c r="HX6" s="263"/>
      <c r="HY6" s="263"/>
      <c r="HZ6" s="263"/>
      <c r="IA6" s="263"/>
      <c r="IB6" s="263"/>
      <c r="IC6" s="263"/>
      <c r="ID6" s="263"/>
      <c r="IE6" s="263"/>
      <c r="IF6" s="263"/>
      <c r="IG6" s="263"/>
      <c r="IH6" s="263"/>
      <c r="II6" s="263"/>
      <c r="IJ6" s="263"/>
      <c r="IK6" s="263"/>
      <c r="IL6" s="263"/>
      <c r="IM6" s="263"/>
      <c r="IN6" s="263"/>
      <c r="IO6" s="263"/>
      <c r="IP6" s="263"/>
      <c r="IQ6" s="263"/>
      <c r="IR6" s="263"/>
      <c r="IS6" s="263"/>
      <c r="IT6" s="263"/>
      <c r="IU6" s="263"/>
      <c r="IV6" s="263"/>
      <c r="IW6" s="263"/>
    </row>
    <row r="7" spans="1:257" s="268" customFormat="1" ht="18.75">
      <c r="A7" s="263"/>
      <c r="B7" s="264"/>
      <c r="C7" s="265"/>
      <c r="D7" s="266"/>
      <c r="E7" s="263"/>
      <c r="F7" s="263"/>
      <c r="G7" s="263"/>
      <c r="H7" s="263"/>
      <c r="I7" s="263"/>
      <c r="J7" s="267" t="s">
        <v>1</v>
      </c>
      <c r="K7" s="267"/>
      <c r="L7" s="267"/>
      <c r="M7" s="263"/>
      <c r="N7" s="263"/>
      <c r="O7" s="263"/>
      <c r="P7" s="263"/>
      <c r="Q7" s="263"/>
      <c r="R7" s="263"/>
      <c r="S7" s="263"/>
      <c r="T7" s="263"/>
      <c r="U7" s="263"/>
      <c r="V7" s="263"/>
      <c r="W7" s="263"/>
      <c r="X7" s="263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3"/>
      <c r="BA7" s="263"/>
      <c r="BB7" s="263"/>
      <c r="BC7" s="263"/>
      <c r="BD7" s="263"/>
      <c r="BE7" s="263"/>
      <c r="BF7" s="263"/>
      <c r="BG7" s="263"/>
      <c r="BH7" s="263"/>
      <c r="BI7" s="263"/>
      <c r="BJ7" s="263"/>
      <c r="BK7" s="263"/>
      <c r="BL7" s="263"/>
      <c r="BM7" s="263"/>
      <c r="BN7" s="263"/>
      <c r="BO7" s="263"/>
      <c r="BP7" s="263"/>
      <c r="BQ7" s="263"/>
      <c r="BR7" s="263"/>
      <c r="BS7" s="263"/>
      <c r="BT7" s="263"/>
      <c r="BU7" s="263"/>
      <c r="BV7" s="263"/>
      <c r="BW7" s="263"/>
      <c r="BX7" s="263"/>
      <c r="BY7" s="263"/>
      <c r="BZ7" s="263"/>
      <c r="CA7" s="263"/>
      <c r="CB7" s="263"/>
      <c r="CC7" s="263"/>
      <c r="CD7" s="263"/>
      <c r="CE7" s="263"/>
      <c r="CF7" s="263"/>
      <c r="CG7" s="263"/>
      <c r="CH7" s="263"/>
      <c r="CI7" s="263"/>
      <c r="CJ7" s="263"/>
      <c r="CK7" s="263"/>
      <c r="CL7" s="263"/>
      <c r="CM7" s="263"/>
      <c r="CN7" s="263"/>
      <c r="CO7" s="263"/>
      <c r="CP7" s="263"/>
      <c r="CQ7" s="263"/>
      <c r="CR7" s="263"/>
      <c r="CS7" s="263"/>
      <c r="CT7" s="263"/>
      <c r="CU7" s="263"/>
      <c r="CV7" s="263"/>
      <c r="CW7" s="263"/>
      <c r="CX7" s="263"/>
      <c r="CY7" s="263"/>
      <c r="CZ7" s="263"/>
      <c r="DA7" s="263"/>
      <c r="DB7" s="263"/>
      <c r="DC7" s="263"/>
      <c r="DD7" s="263"/>
      <c r="DE7" s="263"/>
      <c r="DF7" s="263"/>
      <c r="DG7" s="263"/>
      <c r="DH7" s="263"/>
      <c r="DI7" s="263"/>
      <c r="DJ7" s="263"/>
      <c r="DK7" s="263"/>
      <c r="DL7" s="263"/>
      <c r="DM7" s="263"/>
      <c r="DN7" s="263"/>
      <c r="DO7" s="263"/>
      <c r="DP7" s="263"/>
      <c r="DQ7" s="263"/>
      <c r="DR7" s="263"/>
      <c r="DS7" s="263"/>
      <c r="DT7" s="263"/>
      <c r="DU7" s="263"/>
      <c r="DV7" s="263"/>
      <c r="DW7" s="263"/>
      <c r="DX7" s="263"/>
      <c r="DY7" s="263"/>
      <c r="DZ7" s="263"/>
      <c r="EA7" s="263"/>
      <c r="EB7" s="263"/>
      <c r="EC7" s="263"/>
      <c r="ED7" s="263"/>
      <c r="EE7" s="263"/>
      <c r="EF7" s="263"/>
      <c r="EG7" s="263"/>
      <c r="EH7" s="263"/>
      <c r="EI7" s="263"/>
      <c r="EJ7" s="263"/>
      <c r="EK7" s="263"/>
      <c r="EL7" s="263"/>
      <c r="EM7" s="263"/>
      <c r="EN7" s="263"/>
      <c r="EO7" s="263"/>
      <c r="EP7" s="263"/>
      <c r="EQ7" s="263"/>
      <c r="ER7" s="263"/>
      <c r="ES7" s="263"/>
      <c r="ET7" s="263"/>
      <c r="EU7" s="263"/>
      <c r="EV7" s="263"/>
      <c r="EW7" s="263"/>
      <c r="EX7" s="263"/>
      <c r="EY7" s="263"/>
      <c r="EZ7" s="263"/>
      <c r="FA7" s="263"/>
      <c r="FB7" s="263"/>
      <c r="FC7" s="263"/>
      <c r="FD7" s="263"/>
      <c r="FE7" s="263"/>
      <c r="FF7" s="263"/>
      <c r="FG7" s="263"/>
      <c r="FH7" s="263"/>
      <c r="FI7" s="263"/>
      <c r="FJ7" s="263"/>
      <c r="FK7" s="263"/>
      <c r="FL7" s="263"/>
      <c r="FM7" s="263"/>
      <c r="FN7" s="263"/>
      <c r="FO7" s="263"/>
      <c r="FP7" s="263"/>
      <c r="FQ7" s="263"/>
      <c r="FR7" s="263"/>
      <c r="FS7" s="263"/>
      <c r="FT7" s="263"/>
      <c r="FU7" s="263"/>
      <c r="FV7" s="263"/>
      <c r="FW7" s="263"/>
      <c r="FX7" s="263"/>
      <c r="FY7" s="263"/>
      <c r="FZ7" s="263"/>
      <c r="GA7" s="263"/>
      <c r="GB7" s="263"/>
      <c r="GC7" s="263"/>
      <c r="GD7" s="263"/>
      <c r="GE7" s="263"/>
      <c r="GF7" s="263"/>
      <c r="GG7" s="263"/>
      <c r="GH7" s="263"/>
      <c r="GI7" s="263"/>
      <c r="GJ7" s="263"/>
      <c r="GK7" s="263"/>
      <c r="GL7" s="263"/>
      <c r="GM7" s="263"/>
      <c r="GN7" s="263"/>
      <c r="GO7" s="263"/>
      <c r="GP7" s="263"/>
      <c r="GQ7" s="263"/>
      <c r="GR7" s="263"/>
      <c r="GS7" s="263"/>
      <c r="GT7" s="263"/>
      <c r="GU7" s="263"/>
      <c r="GV7" s="263"/>
      <c r="GW7" s="263"/>
      <c r="GX7" s="263"/>
      <c r="GY7" s="263"/>
      <c r="GZ7" s="263"/>
      <c r="HA7" s="263"/>
      <c r="HB7" s="263"/>
      <c r="HC7" s="263"/>
      <c r="HD7" s="263"/>
      <c r="HE7" s="263"/>
      <c r="HF7" s="263"/>
      <c r="HG7" s="263"/>
      <c r="HH7" s="263"/>
      <c r="HI7" s="263"/>
      <c r="HJ7" s="263"/>
      <c r="HK7" s="263"/>
      <c r="HL7" s="263"/>
      <c r="HM7" s="263"/>
      <c r="HN7" s="263"/>
      <c r="HO7" s="263"/>
      <c r="HP7" s="263"/>
      <c r="HQ7" s="263"/>
      <c r="HR7" s="263"/>
      <c r="HS7" s="263"/>
      <c r="HT7" s="263"/>
      <c r="HU7" s="263"/>
      <c r="HV7" s="263"/>
      <c r="HW7" s="263"/>
      <c r="HX7" s="263"/>
      <c r="HY7" s="263"/>
      <c r="HZ7" s="263"/>
      <c r="IA7" s="263"/>
      <c r="IB7" s="263"/>
      <c r="IC7" s="263"/>
      <c r="ID7" s="263"/>
      <c r="IE7" s="263"/>
      <c r="IF7" s="263"/>
      <c r="IG7" s="263"/>
      <c r="IH7" s="263"/>
      <c r="II7" s="263"/>
      <c r="IJ7" s="263"/>
      <c r="IK7" s="263"/>
      <c r="IL7" s="263"/>
      <c r="IM7" s="263"/>
      <c r="IN7" s="263"/>
      <c r="IO7" s="263"/>
      <c r="IP7" s="263"/>
      <c r="IQ7" s="263"/>
      <c r="IR7" s="263"/>
      <c r="IS7" s="263"/>
      <c r="IT7" s="263"/>
      <c r="IU7" s="263"/>
      <c r="IV7" s="263"/>
      <c r="IW7" s="263"/>
    </row>
    <row r="8" spans="1:257" s="268" customFormat="1" ht="18.75">
      <c r="A8" s="263"/>
      <c r="B8" s="264"/>
      <c r="C8" s="265"/>
      <c r="D8" s="266"/>
      <c r="E8" s="263"/>
      <c r="F8" s="263"/>
      <c r="G8" s="263"/>
      <c r="H8" s="263"/>
      <c r="I8" s="263"/>
      <c r="J8" s="267" t="s">
        <v>2</v>
      </c>
      <c r="K8" s="267"/>
      <c r="L8" s="267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3"/>
      <c r="BA8" s="263"/>
      <c r="BB8" s="263"/>
      <c r="BC8" s="263"/>
      <c r="BD8" s="263"/>
      <c r="BE8" s="263"/>
      <c r="BF8" s="263"/>
      <c r="BG8" s="263"/>
      <c r="BH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  <c r="CC8" s="263"/>
      <c r="CD8" s="263"/>
      <c r="CE8" s="263"/>
      <c r="CF8" s="263"/>
      <c r="CG8" s="263"/>
      <c r="CH8" s="263"/>
      <c r="CI8" s="263"/>
      <c r="CJ8" s="263"/>
      <c r="CK8" s="263"/>
      <c r="CL8" s="263"/>
      <c r="CM8" s="263"/>
      <c r="CN8" s="263"/>
      <c r="CO8" s="263"/>
      <c r="CP8" s="263"/>
      <c r="CQ8" s="263"/>
      <c r="CR8" s="263"/>
      <c r="CS8" s="263"/>
      <c r="CT8" s="263"/>
      <c r="CU8" s="263"/>
      <c r="CV8" s="263"/>
      <c r="CW8" s="263"/>
      <c r="CX8" s="263"/>
      <c r="CY8" s="263"/>
      <c r="CZ8" s="263"/>
      <c r="DA8" s="263"/>
      <c r="DB8" s="263"/>
      <c r="DC8" s="263"/>
      <c r="DD8" s="263"/>
      <c r="DE8" s="263"/>
      <c r="DF8" s="263"/>
      <c r="DG8" s="263"/>
      <c r="DH8" s="263"/>
      <c r="DI8" s="263"/>
      <c r="DJ8" s="263"/>
      <c r="DK8" s="263"/>
      <c r="DL8" s="263"/>
      <c r="DM8" s="263"/>
      <c r="DN8" s="263"/>
      <c r="DO8" s="263"/>
      <c r="DP8" s="263"/>
      <c r="DQ8" s="263"/>
      <c r="DR8" s="263"/>
      <c r="DS8" s="263"/>
      <c r="DT8" s="263"/>
      <c r="DU8" s="263"/>
      <c r="DV8" s="263"/>
      <c r="DW8" s="263"/>
      <c r="DX8" s="263"/>
      <c r="DY8" s="263"/>
      <c r="DZ8" s="263"/>
      <c r="EA8" s="263"/>
      <c r="EB8" s="263"/>
      <c r="EC8" s="263"/>
      <c r="ED8" s="263"/>
      <c r="EE8" s="263"/>
      <c r="EF8" s="263"/>
      <c r="EG8" s="263"/>
      <c r="EH8" s="263"/>
      <c r="EI8" s="263"/>
      <c r="EJ8" s="263"/>
      <c r="EK8" s="263"/>
      <c r="EL8" s="263"/>
      <c r="EM8" s="263"/>
      <c r="EN8" s="263"/>
      <c r="EO8" s="263"/>
      <c r="EP8" s="263"/>
      <c r="EQ8" s="263"/>
      <c r="ER8" s="263"/>
      <c r="ES8" s="263"/>
      <c r="ET8" s="263"/>
      <c r="EU8" s="263"/>
      <c r="EV8" s="263"/>
      <c r="EW8" s="263"/>
      <c r="EX8" s="263"/>
      <c r="EY8" s="263"/>
      <c r="EZ8" s="263"/>
      <c r="FA8" s="263"/>
      <c r="FB8" s="263"/>
      <c r="FC8" s="263"/>
      <c r="FD8" s="263"/>
      <c r="FE8" s="263"/>
      <c r="FF8" s="263"/>
      <c r="FG8" s="263"/>
      <c r="FH8" s="263"/>
      <c r="FI8" s="263"/>
      <c r="FJ8" s="263"/>
      <c r="FK8" s="263"/>
      <c r="FL8" s="263"/>
      <c r="FM8" s="263"/>
      <c r="FN8" s="263"/>
      <c r="FO8" s="263"/>
      <c r="FP8" s="263"/>
      <c r="FQ8" s="263"/>
      <c r="FR8" s="263"/>
      <c r="FS8" s="263"/>
      <c r="FT8" s="263"/>
      <c r="FU8" s="263"/>
      <c r="FV8" s="263"/>
      <c r="FW8" s="263"/>
      <c r="FX8" s="263"/>
      <c r="FY8" s="263"/>
      <c r="FZ8" s="263"/>
      <c r="GA8" s="263"/>
      <c r="GB8" s="263"/>
      <c r="GC8" s="263"/>
      <c r="GD8" s="263"/>
      <c r="GE8" s="263"/>
      <c r="GF8" s="263"/>
      <c r="GG8" s="263"/>
      <c r="GH8" s="263"/>
      <c r="GI8" s="263"/>
      <c r="GJ8" s="263"/>
      <c r="GK8" s="263"/>
      <c r="GL8" s="263"/>
      <c r="GM8" s="263"/>
      <c r="GN8" s="263"/>
      <c r="GO8" s="263"/>
      <c r="GP8" s="263"/>
      <c r="GQ8" s="263"/>
      <c r="GR8" s="263"/>
      <c r="GS8" s="263"/>
      <c r="GT8" s="263"/>
      <c r="GU8" s="263"/>
      <c r="GV8" s="263"/>
      <c r="GW8" s="263"/>
      <c r="GX8" s="263"/>
      <c r="GY8" s="263"/>
      <c r="GZ8" s="263"/>
      <c r="HA8" s="263"/>
      <c r="HB8" s="263"/>
      <c r="HC8" s="263"/>
      <c r="HD8" s="263"/>
      <c r="HE8" s="263"/>
      <c r="HF8" s="263"/>
      <c r="HG8" s="263"/>
      <c r="HH8" s="263"/>
      <c r="HI8" s="263"/>
      <c r="HJ8" s="263"/>
      <c r="HK8" s="263"/>
      <c r="HL8" s="263"/>
      <c r="HM8" s="263"/>
      <c r="HN8" s="263"/>
      <c r="HO8" s="263"/>
      <c r="HP8" s="263"/>
      <c r="HQ8" s="263"/>
      <c r="HR8" s="263"/>
      <c r="HS8" s="263"/>
      <c r="HT8" s="263"/>
      <c r="HU8" s="263"/>
      <c r="HV8" s="263"/>
      <c r="HW8" s="263"/>
      <c r="HX8" s="263"/>
      <c r="HY8" s="263"/>
      <c r="HZ8" s="263"/>
      <c r="IA8" s="263"/>
      <c r="IB8" s="263"/>
      <c r="IC8" s="263"/>
      <c r="ID8" s="263"/>
      <c r="IE8" s="263"/>
      <c r="IF8" s="263"/>
      <c r="IG8" s="263"/>
      <c r="IH8" s="263"/>
      <c r="II8" s="263"/>
      <c r="IJ8" s="263"/>
      <c r="IK8" s="263"/>
      <c r="IL8" s="263"/>
      <c r="IM8" s="263"/>
      <c r="IN8" s="263"/>
      <c r="IO8" s="263"/>
      <c r="IP8" s="263"/>
      <c r="IQ8" s="263"/>
      <c r="IR8" s="263"/>
      <c r="IS8" s="263"/>
      <c r="IT8" s="263"/>
      <c r="IU8" s="263"/>
      <c r="IV8" s="263"/>
      <c r="IW8" s="263"/>
    </row>
    <row r="9" spans="1:257" s="268" customFormat="1" ht="15.75" customHeight="1">
      <c r="A9" s="263"/>
      <c r="B9" s="264"/>
      <c r="C9" s="265"/>
      <c r="D9" s="266"/>
      <c r="E9" s="263"/>
      <c r="F9" s="263"/>
      <c r="G9" s="263"/>
      <c r="H9" s="263"/>
      <c r="I9" s="263"/>
      <c r="J9" s="267" t="s">
        <v>916</v>
      </c>
      <c r="K9" s="267"/>
      <c r="L9" s="267"/>
      <c r="M9" s="267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3"/>
      <c r="BA9" s="263"/>
      <c r="BB9" s="263"/>
      <c r="BC9" s="263"/>
      <c r="BD9" s="263"/>
      <c r="BE9" s="263"/>
      <c r="BF9" s="263"/>
      <c r="BG9" s="263"/>
      <c r="BH9" s="263"/>
      <c r="BI9" s="263"/>
      <c r="BJ9" s="263"/>
      <c r="BK9" s="263"/>
      <c r="BL9" s="263"/>
      <c r="BM9" s="263"/>
      <c r="BN9" s="263"/>
      <c r="BO9" s="263"/>
      <c r="BP9" s="263"/>
      <c r="BQ9" s="263"/>
      <c r="BR9" s="263"/>
      <c r="BS9" s="263"/>
      <c r="BT9" s="263"/>
      <c r="BU9" s="263"/>
      <c r="BV9" s="263"/>
      <c r="BW9" s="263"/>
      <c r="BX9" s="263"/>
      <c r="BY9" s="263"/>
      <c r="BZ9" s="263"/>
      <c r="CA9" s="263"/>
      <c r="CB9" s="263"/>
      <c r="CC9" s="263"/>
      <c r="CD9" s="263"/>
      <c r="CE9" s="263"/>
      <c r="CF9" s="263"/>
      <c r="CG9" s="263"/>
      <c r="CH9" s="263"/>
      <c r="CI9" s="263"/>
      <c r="CJ9" s="263"/>
      <c r="CK9" s="263"/>
      <c r="CL9" s="263"/>
      <c r="CM9" s="263"/>
      <c r="CN9" s="263"/>
      <c r="CO9" s="263"/>
      <c r="CP9" s="263"/>
      <c r="CQ9" s="263"/>
      <c r="CR9" s="263"/>
      <c r="CS9" s="263"/>
      <c r="CT9" s="263"/>
      <c r="CU9" s="263"/>
      <c r="CV9" s="263"/>
      <c r="CW9" s="263"/>
      <c r="CX9" s="263"/>
      <c r="CY9" s="263"/>
      <c r="CZ9" s="263"/>
      <c r="DA9" s="263"/>
      <c r="DB9" s="263"/>
      <c r="DC9" s="263"/>
      <c r="DD9" s="263"/>
      <c r="DE9" s="263"/>
      <c r="DF9" s="263"/>
      <c r="DG9" s="263"/>
      <c r="DH9" s="263"/>
      <c r="DI9" s="263"/>
      <c r="DJ9" s="263"/>
      <c r="DK9" s="263"/>
      <c r="DL9" s="263"/>
      <c r="DM9" s="263"/>
      <c r="DN9" s="263"/>
      <c r="DO9" s="263"/>
      <c r="DP9" s="263"/>
      <c r="DQ9" s="263"/>
      <c r="DR9" s="263"/>
      <c r="DS9" s="263"/>
      <c r="DT9" s="263"/>
      <c r="DU9" s="263"/>
      <c r="DV9" s="263"/>
      <c r="DW9" s="263"/>
      <c r="DX9" s="263"/>
      <c r="DY9" s="263"/>
      <c r="DZ9" s="263"/>
      <c r="EA9" s="263"/>
      <c r="EB9" s="263"/>
      <c r="EC9" s="263"/>
      <c r="ED9" s="263"/>
      <c r="EE9" s="263"/>
      <c r="EF9" s="263"/>
      <c r="EG9" s="263"/>
      <c r="EH9" s="263"/>
      <c r="EI9" s="263"/>
      <c r="EJ9" s="263"/>
      <c r="EK9" s="263"/>
      <c r="EL9" s="263"/>
      <c r="EM9" s="263"/>
      <c r="EN9" s="263"/>
      <c r="EO9" s="263"/>
      <c r="EP9" s="263"/>
      <c r="EQ9" s="263"/>
      <c r="ER9" s="263"/>
      <c r="ES9" s="263"/>
      <c r="ET9" s="263"/>
      <c r="EU9" s="263"/>
      <c r="EV9" s="263"/>
      <c r="EW9" s="263"/>
      <c r="EX9" s="263"/>
      <c r="EY9" s="263"/>
      <c r="EZ9" s="263"/>
      <c r="FA9" s="263"/>
      <c r="FB9" s="263"/>
      <c r="FC9" s="263"/>
      <c r="FD9" s="263"/>
      <c r="FE9" s="263"/>
      <c r="FF9" s="263"/>
      <c r="FG9" s="263"/>
      <c r="FH9" s="263"/>
      <c r="FI9" s="263"/>
      <c r="FJ9" s="263"/>
      <c r="FK9" s="263"/>
      <c r="FL9" s="263"/>
      <c r="FM9" s="263"/>
      <c r="FN9" s="263"/>
      <c r="FO9" s="263"/>
      <c r="FP9" s="263"/>
      <c r="FQ9" s="263"/>
      <c r="FR9" s="263"/>
      <c r="FS9" s="263"/>
      <c r="FT9" s="263"/>
      <c r="FU9" s="263"/>
      <c r="FV9" s="263"/>
      <c r="FW9" s="263"/>
      <c r="FX9" s="263"/>
      <c r="FY9" s="263"/>
      <c r="FZ9" s="263"/>
      <c r="GA9" s="263"/>
      <c r="GB9" s="263"/>
      <c r="GC9" s="263"/>
      <c r="GD9" s="263"/>
      <c r="GE9" s="263"/>
      <c r="GF9" s="263"/>
      <c r="GG9" s="263"/>
      <c r="GH9" s="263"/>
      <c r="GI9" s="263"/>
      <c r="GJ9" s="263"/>
      <c r="GK9" s="263"/>
      <c r="GL9" s="263"/>
      <c r="GM9" s="263"/>
      <c r="GN9" s="263"/>
      <c r="GO9" s="263"/>
      <c r="GP9" s="263"/>
      <c r="GQ9" s="263"/>
      <c r="GR9" s="263"/>
      <c r="GS9" s="263"/>
      <c r="GT9" s="263"/>
      <c r="GU9" s="263"/>
      <c r="GV9" s="263"/>
      <c r="GW9" s="263"/>
      <c r="GX9" s="263"/>
      <c r="GY9" s="263"/>
      <c r="GZ9" s="263"/>
      <c r="HA9" s="263"/>
      <c r="HB9" s="263"/>
      <c r="HC9" s="263"/>
      <c r="HD9" s="263"/>
      <c r="HE9" s="263"/>
      <c r="HF9" s="263"/>
      <c r="HG9" s="263"/>
      <c r="HH9" s="263"/>
      <c r="HI9" s="263"/>
      <c r="HJ9" s="263"/>
      <c r="HK9" s="263"/>
      <c r="HL9" s="263"/>
      <c r="HM9" s="263"/>
      <c r="HN9" s="263"/>
      <c r="HO9" s="263"/>
      <c r="HP9" s="263"/>
      <c r="HQ9" s="263"/>
      <c r="HR9" s="263"/>
      <c r="HS9" s="263"/>
      <c r="HT9" s="263"/>
      <c r="HU9" s="263"/>
      <c r="HV9" s="263"/>
      <c r="HW9" s="263"/>
      <c r="HX9" s="263"/>
      <c r="HY9" s="263"/>
      <c r="HZ9" s="263"/>
      <c r="IA9" s="263"/>
      <c r="IB9" s="263"/>
      <c r="IC9" s="263"/>
      <c r="ID9" s="263"/>
      <c r="IE9" s="263"/>
      <c r="IF9" s="263"/>
      <c r="IG9" s="263"/>
      <c r="IH9" s="263"/>
      <c r="II9" s="263"/>
      <c r="IJ9" s="263"/>
      <c r="IK9" s="263"/>
      <c r="IL9" s="263"/>
      <c r="IM9" s="263"/>
      <c r="IN9" s="263"/>
      <c r="IO9" s="263"/>
      <c r="IP9" s="263"/>
      <c r="IQ9" s="263"/>
      <c r="IR9" s="263"/>
      <c r="IS9" s="263"/>
      <c r="IT9" s="263"/>
      <c r="IU9" s="263"/>
      <c r="IV9" s="263"/>
      <c r="IW9" s="263"/>
    </row>
    <row r="10" spans="1:257" s="268" customFormat="1" ht="26.25" customHeight="1" thickBot="1">
      <c r="A10" s="301" t="s">
        <v>4</v>
      </c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263"/>
      <c r="AB10" s="263"/>
      <c r="AC10" s="263"/>
      <c r="AD10" s="263"/>
      <c r="AE10" s="263"/>
      <c r="AF10" s="263"/>
      <c r="AG10" s="263"/>
      <c r="AH10" s="263"/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  <c r="AT10" s="263"/>
      <c r="AU10" s="263"/>
      <c r="AV10" s="263"/>
      <c r="AW10" s="263"/>
      <c r="AX10" s="263"/>
      <c r="AY10" s="263"/>
      <c r="AZ10" s="263"/>
      <c r="BA10" s="263"/>
      <c r="BB10" s="263"/>
      <c r="BC10" s="263"/>
      <c r="BD10" s="263"/>
      <c r="BE10" s="263"/>
      <c r="BF10" s="263"/>
      <c r="BG10" s="263"/>
      <c r="BH10" s="263"/>
      <c r="BI10" s="263"/>
      <c r="BJ10" s="263"/>
      <c r="BK10" s="263"/>
      <c r="BL10" s="263"/>
      <c r="BM10" s="263"/>
      <c r="BN10" s="263"/>
      <c r="BO10" s="263"/>
      <c r="BP10" s="263"/>
      <c r="BQ10" s="263"/>
      <c r="BR10" s="263"/>
      <c r="BS10" s="263"/>
      <c r="BT10" s="263"/>
      <c r="BU10" s="263"/>
      <c r="BV10" s="263"/>
      <c r="BW10" s="263"/>
      <c r="BX10" s="263"/>
      <c r="BY10" s="263"/>
      <c r="BZ10" s="263"/>
      <c r="CA10" s="263"/>
      <c r="CB10" s="263"/>
      <c r="CC10" s="263"/>
      <c r="CD10" s="263"/>
      <c r="CE10" s="263"/>
      <c r="CF10" s="263"/>
      <c r="CG10" s="263"/>
      <c r="CH10" s="263"/>
      <c r="CI10" s="263"/>
      <c r="CJ10" s="263"/>
      <c r="CK10" s="263"/>
      <c r="CL10" s="263"/>
      <c r="CM10" s="263"/>
      <c r="CN10" s="263"/>
      <c r="CO10" s="263"/>
      <c r="CP10" s="263"/>
      <c r="CQ10" s="263"/>
      <c r="CR10" s="263"/>
      <c r="CS10" s="263"/>
      <c r="CT10" s="263"/>
      <c r="CU10" s="263"/>
      <c r="CV10" s="263"/>
      <c r="CW10" s="263"/>
      <c r="CX10" s="263"/>
      <c r="CY10" s="263"/>
      <c r="CZ10" s="263"/>
      <c r="DA10" s="263"/>
      <c r="DB10" s="263"/>
      <c r="DC10" s="263"/>
      <c r="DD10" s="263"/>
      <c r="DE10" s="263"/>
      <c r="DF10" s="263"/>
      <c r="DG10" s="263"/>
      <c r="DH10" s="263"/>
      <c r="DI10" s="263"/>
      <c r="DJ10" s="263"/>
      <c r="DK10" s="263"/>
      <c r="DL10" s="263"/>
      <c r="DM10" s="263"/>
      <c r="DN10" s="263"/>
      <c r="DO10" s="263"/>
      <c r="DP10" s="263"/>
      <c r="DQ10" s="263"/>
      <c r="DR10" s="263"/>
      <c r="DS10" s="263"/>
      <c r="DT10" s="263"/>
      <c r="DU10" s="263"/>
      <c r="DV10" s="263"/>
      <c r="DW10" s="263"/>
      <c r="DX10" s="263"/>
      <c r="DY10" s="263"/>
      <c r="DZ10" s="263"/>
      <c r="EA10" s="263"/>
      <c r="EB10" s="263"/>
      <c r="EC10" s="263"/>
      <c r="ED10" s="263"/>
      <c r="EE10" s="263"/>
      <c r="EF10" s="263"/>
      <c r="EG10" s="263"/>
      <c r="EH10" s="263"/>
      <c r="EI10" s="263"/>
      <c r="EJ10" s="263"/>
      <c r="EK10" s="263"/>
      <c r="EL10" s="263"/>
      <c r="EM10" s="263"/>
      <c r="EN10" s="263"/>
      <c r="EO10" s="263"/>
      <c r="EP10" s="263"/>
      <c r="EQ10" s="263"/>
      <c r="ER10" s="263"/>
      <c r="ES10" s="263"/>
      <c r="ET10" s="263"/>
      <c r="EU10" s="263"/>
      <c r="EV10" s="263"/>
      <c r="EW10" s="263"/>
      <c r="EX10" s="263"/>
      <c r="EY10" s="263"/>
      <c r="EZ10" s="263"/>
      <c r="FA10" s="263"/>
      <c r="FB10" s="263"/>
      <c r="FC10" s="263"/>
      <c r="FD10" s="263"/>
      <c r="FE10" s="263"/>
      <c r="FF10" s="263"/>
      <c r="FG10" s="263"/>
      <c r="FH10" s="263"/>
      <c r="FI10" s="263"/>
      <c r="FJ10" s="263"/>
      <c r="FK10" s="263"/>
      <c r="FL10" s="263"/>
      <c r="FM10" s="263"/>
      <c r="FN10" s="263"/>
      <c r="FO10" s="263"/>
      <c r="FP10" s="263"/>
      <c r="FQ10" s="263"/>
      <c r="FR10" s="263"/>
      <c r="FS10" s="263"/>
      <c r="FT10" s="263"/>
      <c r="FU10" s="263"/>
      <c r="FV10" s="263"/>
      <c r="FW10" s="263"/>
      <c r="FX10" s="263"/>
      <c r="FY10" s="263"/>
      <c r="FZ10" s="263"/>
      <c r="GA10" s="263"/>
      <c r="GB10" s="263"/>
      <c r="GC10" s="263"/>
      <c r="GD10" s="263"/>
      <c r="GE10" s="263"/>
      <c r="GF10" s="263"/>
      <c r="GG10" s="263"/>
      <c r="GH10" s="263"/>
      <c r="GI10" s="263"/>
      <c r="GJ10" s="263"/>
      <c r="GK10" s="263"/>
      <c r="GL10" s="263"/>
      <c r="GM10" s="263"/>
      <c r="GN10" s="263"/>
      <c r="GO10" s="263"/>
      <c r="GP10" s="263"/>
      <c r="GQ10" s="263"/>
      <c r="GR10" s="263"/>
      <c r="GS10" s="263"/>
      <c r="GT10" s="263"/>
      <c r="GU10" s="263"/>
      <c r="GV10" s="263"/>
      <c r="GW10" s="263"/>
      <c r="GX10" s="263"/>
      <c r="GY10" s="263"/>
      <c r="GZ10" s="263"/>
      <c r="HA10" s="263"/>
      <c r="HB10" s="263"/>
      <c r="HC10" s="263"/>
      <c r="HD10" s="263"/>
      <c r="HE10" s="263"/>
      <c r="HF10" s="263"/>
      <c r="HG10" s="263"/>
      <c r="HH10" s="263"/>
      <c r="HI10" s="263"/>
      <c r="HJ10" s="263"/>
      <c r="HK10" s="263"/>
      <c r="HL10" s="263"/>
      <c r="HM10" s="263"/>
      <c r="HN10" s="263"/>
      <c r="HO10" s="263"/>
      <c r="HP10" s="263"/>
      <c r="HQ10" s="263"/>
      <c r="HR10" s="263"/>
      <c r="HS10" s="263"/>
      <c r="HT10" s="263"/>
      <c r="HU10" s="263"/>
      <c r="HV10" s="263"/>
      <c r="HW10" s="263"/>
      <c r="HX10" s="263"/>
      <c r="HY10" s="263"/>
      <c r="HZ10" s="263"/>
      <c r="IA10" s="263"/>
      <c r="IB10" s="263"/>
      <c r="IC10" s="263"/>
      <c r="ID10" s="263"/>
      <c r="IE10" s="263"/>
      <c r="IF10" s="263"/>
      <c r="IG10" s="263"/>
      <c r="IH10" s="263"/>
      <c r="II10" s="263"/>
      <c r="IJ10" s="263"/>
      <c r="IK10" s="263"/>
      <c r="IL10" s="263"/>
      <c r="IM10" s="263"/>
      <c r="IN10" s="263"/>
      <c r="IO10" s="263"/>
      <c r="IP10" s="263"/>
      <c r="IQ10" s="263"/>
      <c r="IR10" s="263"/>
      <c r="IS10" s="263"/>
      <c r="IT10" s="263"/>
      <c r="IU10" s="263"/>
      <c r="IV10" s="263"/>
      <c r="IW10" s="263"/>
    </row>
    <row r="11" spans="1:257" ht="15" customHeight="1">
      <c r="A11" s="302" t="s">
        <v>5</v>
      </c>
      <c r="B11" s="305" t="s">
        <v>6</v>
      </c>
      <c r="C11" s="305" t="s">
        <v>7</v>
      </c>
      <c r="D11" s="305" t="s">
        <v>8</v>
      </c>
      <c r="E11" s="305" t="s">
        <v>9</v>
      </c>
      <c r="F11" s="305"/>
      <c r="G11" s="305"/>
      <c r="H11" s="305" t="s">
        <v>10</v>
      </c>
      <c r="I11" s="305"/>
      <c r="J11" s="305"/>
      <c r="K11" s="305" t="s">
        <v>11</v>
      </c>
      <c r="L11" s="308"/>
    </row>
    <row r="12" spans="1:257" ht="12.75" customHeight="1">
      <c r="A12" s="303"/>
      <c r="B12" s="306"/>
      <c r="C12" s="306"/>
      <c r="D12" s="306"/>
      <c r="E12" s="306" t="s">
        <v>872</v>
      </c>
      <c r="F12" s="306" t="s">
        <v>906</v>
      </c>
      <c r="G12" s="306" t="s">
        <v>904</v>
      </c>
      <c r="H12" s="306" t="s">
        <v>872</v>
      </c>
      <c r="I12" s="306" t="s">
        <v>907</v>
      </c>
      <c r="J12" s="306" t="s">
        <v>744</v>
      </c>
      <c r="K12" s="306" t="s">
        <v>907</v>
      </c>
      <c r="L12" s="309" t="s">
        <v>903</v>
      </c>
    </row>
    <row r="13" spans="1:257" ht="32.25" customHeight="1" thickBot="1">
      <c r="A13" s="304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10"/>
    </row>
    <row r="14" spans="1:257" s="7" customFormat="1" ht="13.5" customHeight="1" thickBot="1">
      <c r="A14" s="207" t="s">
        <v>12</v>
      </c>
      <c r="B14" s="208" t="s">
        <v>13</v>
      </c>
      <c r="C14" s="208" t="s">
        <v>14</v>
      </c>
      <c r="D14" s="208" t="s">
        <v>15</v>
      </c>
      <c r="E14" s="208" t="s">
        <v>16</v>
      </c>
      <c r="F14" s="208" t="s">
        <v>17</v>
      </c>
      <c r="G14" s="208" t="s">
        <v>18</v>
      </c>
      <c r="H14" s="208" t="s">
        <v>19</v>
      </c>
      <c r="I14" s="208" t="s">
        <v>20</v>
      </c>
      <c r="J14" s="208" t="s">
        <v>21</v>
      </c>
      <c r="K14" s="208" t="s">
        <v>22</v>
      </c>
      <c r="L14" s="209" t="s">
        <v>23</v>
      </c>
    </row>
    <row r="15" spans="1:257" ht="28.5" customHeight="1">
      <c r="A15" s="204" t="s">
        <v>24</v>
      </c>
      <c r="B15" s="205" t="s">
        <v>25</v>
      </c>
      <c r="C15" s="139"/>
      <c r="D15" s="139"/>
      <c r="E15" s="139"/>
      <c r="F15" s="139">
        <f>SUM(F16:F18)</f>
        <v>393.19</v>
      </c>
      <c r="G15" s="139">
        <f>SUM(G16:G18)</f>
        <v>4048.2799999999997</v>
      </c>
      <c r="H15" s="139"/>
      <c r="I15" s="139">
        <f>SUM(I16:I18)</f>
        <v>393.18</v>
      </c>
      <c r="J15" s="139">
        <f>SUM(J16:J18)</f>
        <v>4048.18</v>
      </c>
      <c r="K15" s="139">
        <f>SUM(K16:K18)</f>
        <v>786.37</v>
      </c>
      <c r="L15" s="206">
        <f>SUM(L16:L18)</f>
        <v>8096.4599999999991</v>
      </c>
    </row>
    <row r="16" spans="1:257" ht="69.75" customHeight="1">
      <c r="A16" s="186" t="s">
        <v>26</v>
      </c>
      <c r="B16" s="14" t="s">
        <v>27</v>
      </c>
      <c r="C16" s="13" t="s">
        <v>28</v>
      </c>
      <c r="D16" s="13" t="s">
        <v>29</v>
      </c>
      <c r="E16" s="10">
        <v>10.295999999999999</v>
      </c>
      <c r="F16" s="11">
        <f>ROUND(K16/2,2)</f>
        <v>321.5</v>
      </c>
      <c r="G16" s="11">
        <f>ROUND(E16*F16,2)</f>
        <v>3310.16</v>
      </c>
      <c r="H16" s="10">
        <v>10.295999999999999</v>
      </c>
      <c r="I16" s="11">
        <f>K16-F16</f>
        <v>321.5</v>
      </c>
      <c r="J16" s="11">
        <f>ROUND(H16*I16,2)</f>
        <v>3310.16</v>
      </c>
      <c r="K16" s="13">
        <v>643</v>
      </c>
      <c r="L16" s="185">
        <f>G16+J16</f>
        <v>6620.32</v>
      </c>
    </row>
    <row r="17" spans="1:12" ht="58.9" customHeight="1">
      <c r="A17" s="186"/>
      <c r="B17" s="14" t="s">
        <v>30</v>
      </c>
      <c r="C17" s="13" t="s">
        <v>28</v>
      </c>
      <c r="D17" s="13" t="s">
        <v>29</v>
      </c>
      <c r="E17" s="10">
        <v>10.295999999999999</v>
      </c>
      <c r="F17" s="12">
        <f>ROUND(K17/2,2)</f>
        <v>10</v>
      </c>
      <c r="G17" s="12">
        <f>ROUND(E17*F17,2)</f>
        <v>102.96</v>
      </c>
      <c r="H17" s="10">
        <v>10.295999999999999</v>
      </c>
      <c r="I17" s="12">
        <f>K17-F17</f>
        <v>10</v>
      </c>
      <c r="J17" s="12">
        <f>ROUND(H17*I17,2)</f>
        <v>102.96</v>
      </c>
      <c r="K17" s="13">
        <v>20</v>
      </c>
      <c r="L17" s="187">
        <f>G17+J17</f>
        <v>205.92</v>
      </c>
    </row>
    <row r="18" spans="1:12" ht="40.35" customHeight="1">
      <c r="A18" s="186" t="s">
        <v>31</v>
      </c>
      <c r="B18" s="14" t="s">
        <v>32</v>
      </c>
      <c r="C18" s="13" t="s">
        <v>33</v>
      </c>
      <c r="D18" s="13" t="s">
        <v>29</v>
      </c>
      <c r="E18" s="10">
        <v>10.295999999999999</v>
      </c>
      <c r="F18" s="12">
        <f>ROUND(K18/2,2)</f>
        <v>61.69</v>
      </c>
      <c r="G18" s="12">
        <f>ROUND(E18*F18,2)</f>
        <v>635.16</v>
      </c>
      <c r="H18" s="10">
        <v>10.295999999999999</v>
      </c>
      <c r="I18" s="12">
        <f>K18-F18</f>
        <v>61.680000000000007</v>
      </c>
      <c r="J18" s="12">
        <f>ROUND(H18*I18,2)</f>
        <v>635.05999999999995</v>
      </c>
      <c r="K18" s="13">
        <v>123.37</v>
      </c>
      <c r="L18" s="187">
        <f>G18+J18</f>
        <v>1270.2199999999998</v>
      </c>
    </row>
    <row r="19" spans="1:12" ht="29.25" customHeight="1">
      <c r="A19" s="182" t="s">
        <v>34</v>
      </c>
      <c r="B19" s="9" t="s">
        <v>35</v>
      </c>
      <c r="C19" s="8"/>
      <c r="D19" s="8"/>
      <c r="E19" s="8"/>
      <c r="F19" s="8">
        <f>SUM(F20:F21)</f>
        <v>42</v>
      </c>
      <c r="G19" s="8">
        <f>SUM(G20:G21)</f>
        <v>458.35</v>
      </c>
      <c r="H19" s="8"/>
      <c r="I19" s="8">
        <f>SUM(I20:I21)</f>
        <v>42</v>
      </c>
      <c r="J19" s="8">
        <f>SUM(J20:J21)</f>
        <v>458.35</v>
      </c>
      <c r="K19" s="8">
        <f>SUM(K20:K21)</f>
        <v>84</v>
      </c>
      <c r="L19" s="183">
        <f>SUM(L20:L21)</f>
        <v>916.7</v>
      </c>
    </row>
    <row r="20" spans="1:12" ht="33.6" customHeight="1">
      <c r="A20" s="294" t="s">
        <v>36</v>
      </c>
      <c r="B20" s="296" t="s">
        <v>37</v>
      </c>
      <c r="C20" s="133" t="s">
        <v>38</v>
      </c>
      <c r="D20" s="11" t="s">
        <v>29</v>
      </c>
      <c r="E20" s="10">
        <v>10.295999999999999</v>
      </c>
      <c r="F20" s="11">
        <f>ROUND(K20/2,2)</f>
        <v>37.5</v>
      </c>
      <c r="G20" s="11">
        <f>ROUND(E20*F20,2)</f>
        <v>386.1</v>
      </c>
      <c r="H20" s="10">
        <v>10.295999999999999</v>
      </c>
      <c r="I20" s="11">
        <f>K20-F20</f>
        <v>37.5</v>
      </c>
      <c r="J20" s="11">
        <f>ROUND(H20*I20,2)</f>
        <v>386.1</v>
      </c>
      <c r="K20" s="11">
        <v>75</v>
      </c>
      <c r="L20" s="185">
        <f>G20+J20</f>
        <v>772.2</v>
      </c>
    </row>
    <row r="21" spans="1:12" ht="32.25" customHeight="1">
      <c r="A21" s="294"/>
      <c r="B21" s="296"/>
      <c r="C21" s="12" t="s">
        <v>39</v>
      </c>
      <c r="D21" s="12" t="s">
        <v>40</v>
      </c>
      <c r="E21" s="15">
        <v>16.056000000000001</v>
      </c>
      <c r="F21" s="12">
        <f>ROUND(K21/2,2)</f>
        <v>4.5</v>
      </c>
      <c r="G21" s="12">
        <f>ROUND(E21*F21,2)</f>
        <v>72.25</v>
      </c>
      <c r="H21" s="15">
        <v>16.056000000000001</v>
      </c>
      <c r="I21" s="12">
        <f>K21-F21</f>
        <v>4.5</v>
      </c>
      <c r="J21" s="12">
        <f>ROUND(H21*I21,2)</f>
        <v>72.25</v>
      </c>
      <c r="K21" s="12">
        <v>9</v>
      </c>
      <c r="L21" s="187">
        <f>G21+J21</f>
        <v>144.5</v>
      </c>
    </row>
    <row r="22" spans="1:12" ht="24.75" customHeight="1">
      <c r="A22" s="182" t="s">
        <v>41</v>
      </c>
      <c r="B22" s="9" t="s">
        <v>42</v>
      </c>
      <c r="C22" s="8"/>
      <c r="D22" s="8"/>
      <c r="E22" s="8"/>
      <c r="F22" s="8">
        <f>SUM(F23:F49)-F26-F31</f>
        <v>1768.06</v>
      </c>
      <c r="G22" s="8">
        <f>SUM(G23:G49)-G26-G31</f>
        <v>19488.390000000003</v>
      </c>
      <c r="H22" s="8"/>
      <c r="I22" s="8">
        <f>SUM(I23:I49)-I26-I31</f>
        <v>1768</v>
      </c>
      <c r="J22" s="8">
        <f>SUM(J23:J49)-J26-J31</f>
        <v>19487.710000000003</v>
      </c>
      <c r="K22" s="8">
        <f>SUM(K23:K49)-K26-K31</f>
        <v>3536.059999999999</v>
      </c>
      <c r="L22" s="183">
        <f>SUM(L23:L49)-L26-L31</f>
        <v>38976.100000000013</v>
      </c>
    </row>
    <row r="23" spans="1:12" ht="50.25" customHeight="1">
      <c r="A23" s="186" t="s">
        <v>43</v>
      </c>
      <c r="B23" s="14" t="s">
        <v>44</v>
      </c>
      <c r="C23" s="13" t="s">
        <v>45</v>
      </c>
      <c r="D23" s="13" t="s">
        <v>29</v>
      </c>
      <c r="E23" s="10">
        <v>10.295999999999999</v>
      </c>
      <c r="F23" s="11">
        <f>ROUND(K23/2,2)</f>
        <v>38.36</v>
      </c>
      <c r="G23" s="11">
        <f>ROUND(E23*F23,2)</f>
        <v>394.95</v>
      </c>
      <c r="H23" s="10">
        <v>10.295999999999999</v>
      </c>
      <c r="I23" s="11">
        <f>K23-F23</f>
        <v>38.349999999999994</v>
      </c>
      <c r="J23" s="11">
        <f>ROUND(H23*I23,2)</f>
        <v>394.85</v>
      </c>
      <c r="K23" s="13">
        <v>76.709999999999994</v>
      </c>
      <c r="L23" s="185">
        <f>G23+J23</f>
        <v>789.8</v>
      </c>
    </row>
    <row r="24" spans="1:12" ht="56.25" customHeight="1">
      <c r="A24" s="186" t="s">
        <v>46</v>
      </c>
      <c r="B24" s="14" t="s">
        <v>47</v>
      </c>
      <c r="C24" s="13" t="s">
        <v>45</v>
      </c>
      <c r="D24" s="13" t="s">
        <v>29</v>
      </c>
      <c r="E24" s="10">
        <v>10.295999999999999</v>
      </c>
      <c r="F24" s="13">
        <f>ROUND(K24/2,2)</f>
        <v>45</v>
      </c>
      <c r="G24" s="13">
        <f>ROUND(E24*F24,2)</f>
        <v>463.32</v>
      </c>
      <c r="H24" s="10">
        <v>10.295999999999999</v>
      </c>
      <c r="I24" s="13">
        <f>K24-F24</f>
        <v>45</v>
      </c>
      <c r="J24" s="13">
        <f>ROUND(H24*I24,2)</f>
        <v>463.32</v>
      </c>
      <c r="K24" s="13">
        <v>90</v>
      </c>
      <c r="L24" s="190">
        <f>G24+J24</f>
        <v>926.64</v>
      </c>
    </row>
    <row r="25" spans="1:12" ht="64.5" customHeight="1">
      <c r="A25" s="186" t="s">
        <v>48</v>
      </c>
      <c r="B25" s="14" t="s">
        <v>49</v>
      </c>
      <c r="C25" s="13" t="s">
        <v>45</v>
      </c>
      <c r="D25" s="13" t="s">
        <v>29</v>
      </c>
      <c r="E25" s="10">
        <v>10.295999999999999</v>
      </c>
      <c r="F25" s="13">
        <f>ROUND(K25/2,2)</f>
        <v>13.9</v>
      </c>
      <c r="G25" s="13">
        <f>ROUND(E25*F25,2)</f>
        <v>143.11000000000001</v>
      </c>
      <c r="H25" s="10">
        <v>10.295999999999999</v>
      </c>
      <c r="I25" s="13">
        <f>K25-F25</f>
        <v>13.889999999999999</v>
      </c>
      <c r="J25" s="13">
        <f>ROUND(H25*I25,2)</f>
        <v>143.01</v>
      </c>
      <c r="K25" s="13">
        <v>27.79</v>
      </c>
      <c r="L25" s="190">
        <f>G25+J25</f>
        <v>286.12</v>
      </c>
    </row>
    <row r="26" spans="1:12" ht="54.75" customHeight="1">
      <c r="A26" s="294" t="s">
        <v>50</v>
      </c>
      <c r="B26" s="14" t="s">
        <v>51</v>
      </c>
      <c r="C26" s="13" t="s">
        <v>45</v>
      </c>
      <c r="D26" s="13" t="s">
        <v>29</v>
      </c>
      <c r="E26" s="10">
        <v>10.295999999999999</v>
      </c>
      <c r="F26" s="13">
        <f>F27+F28</f>
        <v>92.5</v>
      </c>
      <c r="G26" s="13">
        <f>G27+G28</f>
        <v>748.53</v>
      </c>
      <c r="H26" s="10">
        <v>10.295999999999999</v>
      </c>
      <c r="I26" s="13">
        <f>I27+I28</f>
        <v>92.5</v>
      </c>
      <c r="J26" s="13">
        <f>J27+J28</f>
        <v>748.53</v>
      </c>
      <c r="K26" s="13">
        <f>K27+K28</f>
        <v>185</v>
      </c>
      <c r="L26" s="190">
        <f>L27+L28</f>
        <v>1497.06</v>
      </c>
    </row>
    <row r="27" spans="1:12" ht="18.75" customHeight="1">
      <c r="A27" s="294"/>
      <c r="B27" s="16" t="s">
        <v>52</v>
      </c>
      <c r="C27" s="17"/>
      <c r="D27" s="13"/>
      <c r="E27" s="18">
        <v>4.8600000000000003</v>
      </c>
      <c r="F27" s="13">
        <f>ROUND(K27/2,2)</f>
        <v>37.5</v>
      </c>
      <c r="G27" s="13">
        <f>ROUND(E27*F27,2)</f>
        <v>182.25</v>
      </c>
      <c r="H27" s="18">
        <v>4.8600000000000003</v>
      </c>
      <c r="I27" s="13">
        <f>K27-F27</f>
        <v>37.5</v>
      </c>
      <c r="J27" s="13">
        <f>ROUND(H27*I27,2)</f>
        <v>182.25</v>
      </c>
      <c r="K27" s="13">
        <v>75</v>
      </c>
      <c r="L27" s="190">
        <f>G27+J27</f>
        <v>364.5</v>
      </c>
    </row>
    <row r="28" spans="1:12" ht="17.25" customHeight="1">
      <c r="A28" s="294"/>
      <c r="B28" s="16" t="s">
        <v>53</v>
      </c>
      <c r="C28" s="17"/>
      <c r="D28" s="13"/>
      <c r="E28" s="10">
        <v>10.295999999999999</v>
      </c>
      <c r="F28" s="13">
        <f>ROUND(K28/2,2)</f>
        <v>55</v>
      </c>
      <c r="G28" s="13">
        <f>ROUND(E28*F28,2)</f>
        <v>566.28</v>
      </c>
      <c r="H28" s="10">
        <v>10.295999999999999</v>
      </c>
      <c r="I28" s="13">
        <f>K28-F28</f>
        <v>55</v>
      </c>
      <c r="J28" s="13">
        <f>ROUND(H28*I28,2)</f>
        <v>566.28</v>
      </c>
      <c r="K28" s="13">
        <v>110</v>
      </c>
      <c r="L28" s="190">
        <f>G28+J28</f>
        <v>1132.56</v>
      </c>
    </row>
    <row r="29" spans="1:12" ht="45" customHeight="1">
      <c r="A29" s="186" t="s">
        <v>54</v>
      </c>
      <c r="B29" s="14" t="s">
        <v>55</v>
      </c>
      <c r="C29" s="13" t="s">
        <v>56</v>
      </c>
      <c r="D29" s="13" t="s">
        <v>57</v>
      </c>
      <c r="E29" s="19">
        <v>10.295999999999999</v>
      </c>
      <c r="F29" s="13">
        <f>ROUND(K29/2,2)</f>
        <v>350</v>
      </c>
      <c r="G29" s="13">
        <f>ROUND(E29*F29,2)</f>
        <v>3603.6</v>
      </c>
      <c r="H29" s="19">
        <v>10.295999999999999</v>
      </c>
      <c r="I29" s="13">
        <f>K29-F29</f>
        <v>350</v>
      </c>
      <c r="J29" s="13">
        <f>ROUND(H29*I29,2)</f>
        <v>3603.6</v>
      </c>
      <c r="K29" s="13">
        <v>700</v>
      </c>
      <c r="L29" s="190">
        <f>G29+J29</f>
        <v>7207.2</v>
      </c>
    </row>
    <row r="30" spans="1:12" ht="56.25" customHeight="1">
      <c r="A30" s="186" t="s">
        <v>58</v>
      </c>
      <c r="B30" s="14" t="s">
        <v>59</v>
      </c>
      <c r="C30" s="13" t="s">
        <v>60</v>
      </c>
      <c r="D30" s="12" t="s">
        <v>40</v>
      </c>
      <c r="E30" s="18">
        <v>16.056000000000001</v>
      </c>
      <c r="F30" s="13">
        <f>ROUND(K30/2,2)</f>
        <v>28.77</v>
      </c>
      <c r="G30" s="13">
        <f>ROUND(E30*F30,2)</f>
        <v>461.93</v>
      </c>
      <c r="H30" s="18">
        <v>16.056000000000001</v>
      </c>
      <c r="I30" s="13">
        <f>K30-F30</f>
        <v>28.76</v>
      </c>
      <c r="J30" s="13">
        <f>ROUND(H30*I30,2)</f>
        <v>461.77</v>
      </c>
      <c r="K30" s="13">
        <v>57.53</v>
      </c>
      <c r="L30" s="190">
        <f>G30+J30</f>
        <v>923.7</v>
      </c>
    </row>
    <row r="31" spans="1:12" ht="38.25" customHeight="1">
      <c r="A31" s="294" t="s">
        <v>61</v>
      </c>
      <c r="B31" s="14" t="s">
        <v>62</v>
      </c>
      <c r="C31" s="20" t="s">
        <v>63</v>
      </c>
      <c r="D31" s="12" t="s">
        <v>40</v>
      </c>
      <c r="E31" s="18">
        <v>16.056000000000001</v>
      </c>
      <c r="F31" s="13">
        <f>F32+F33</f>
        <v>68.490000000000009</v>
      </c>
      <c r="G31" s="13">
        <f>G32+G33</f>
        <v>875.76</v>
      </c>
      <c r="H31" s="18">
        <v>16.056000000000001</v>
      </c>
      <c r="I31" s="13">
        <f>I32+I33</f>
        <v>68.490000000000009</v>
      </c>
      <c r="J31" s="13">
        <f>J32+J33</f>
        <v>875.76</v>
      </c>
      <c r="K31" s="13">
        <f>K32+K33</f>
        <v>136.98000000000002</v>
      </c>
      <c r="L31" s="190">
        <f>L32+L33</f>
        <v>1751.52</v>
      </c>
    </row>
    <row r="32" spans="1:12" ht="15.75" customHeight="1">
      <c r="A32" s="294"/>
      <c r="B32" s="16" t="s">
        <v>64</v>
      </c>
      <c r="C32" s="17"/>
      <c r="D32" s="13"/>
      <c r="E32" s="18">
        <v>4.8600000000000003</v>
      </c>
      <c r="F32" s="13">
        <f t="shared" ref="F32:F49" si="0">ROUND(K32/2,2)</f>
        <v>20</v>
      </c>
      <c r="G32" s="13">
        <f t="shared" ref="G32:G49" si="1">ROUND(E32*F32,2)</f>
        <v>97.2</v>
      </c>
      <c r="H32" s="18">
        <v>4.8600000000000003</v>
      </c>
      <c r="I32" s="13">
        <f t="shared" ref="I32:I49" si="2">K32-F32</f>
        <v>20</v>
      </c>
      <c r="J32" s="13">
        <f t="shared" ref="J32:J49" si="3">ROUND(H32*I32,2)</f>
        <v>97.2</v>
      </c>
      <c r="K32" s="13">
        <v>40</v>
      </c>
      <c r="L32" s="190">
        <f t="shared" ref="L32:L49" si="4">G32+J32</f>
        <v>194.4</v>
      </c>
    </row>
    <row r="33" spans="1:12" ht="15" customHeight="1">
      <c r="A33" s="294"/>
      <c r="B33" s="16" t="s">
        <v>65</v>
      </c>
      <c r="C33" s="17"/>
      <c r="D33" s="13"/>
      <c r="E33" s="18">
        <v>16.056000000000001</v>
      </c>
      <c r="F33" s="13">
        <f t="shared" si="0"/>
        <v>48.49</v>
      </c>
      <c r="G33" s="13">
        <f t="shared" si="1"/>
        <v>778.56</v>
      </c>
      <c r="H33" s="18">
        <v>16.056000000000001</v>
      </c>
      <c r="I33" s="13">
        <f t="shared" si="2"/>
        <v>48.49</v>
      </c>
      <c r="J33" s="13">
        <f t="shared" si="3"/>
        <v>778.56</v>
      </c>
      <c r="K33" s="13">
        <v>96.98</v>
      </c>
      <c r="L33" s="190">
        <f t="shared" si="4"/>
        <v>1557.12</v>
      </c>
    </row>
    <row r="34" spans="1:12" ht="38.25" customHeight="1">
      <c r="A34" s="186" t="s">
        <v>66</v>
      </c>
      <c r="B34" s="14" t="s">
        <v>67</v>
      </c>
      <c r="C34" s="13" t="s">
        <v>45</v>
      </c>
      <c r="D34" s="13" t="s">
        <v>29</v>
      </c>
      <c r="E34" s="18">
        <v>10.295999999999999</v>
      </c>
      <c r="F34" s="13">
        <f t="shared" si="0"/>
        <v>200</v>
      </c>
      <c r="G34" s="13">
        <f t="shared" si="1"/>
        <v>2059.1999999999998</v>
      </c>
      <c r="H34" s="18">
        <v>10.295999999999999</v>
      </c>
      <c r="I34" s="13">
        <f t="shared" si="2"/>
        <v>200</v>
      </c>
      <c r="J34" s="13">
        <f t="shared" si="3"/>
        <v>2059.1999999999998</v>
      </c>
      <c r="K34" s="13">
        <v>400</v>
      </c>
      <c r="L34" s="190">
        <f t="shared" si="4"/>
        <v>4118.3999999999996</v>
      </c>
    </row>
    <row r="35" spans="1:12" ht="52.5" customHeight="1">
      <c r="A35" s="294" t="s">
        <v>68</v>
      </c>
      <c r="B35" s="14" t="s">
        <v>69</v>
      </c>
      <c r="C35" s="13" t="s">
        <v>70</v>
      </c>
      <c r="D35" s="13" t="s">
        <v>29</v>
      </c>
      <c r="E35" s="18">
        <v>10.295999999999999</v>
      </c>
      <c r="F35" s="13">
        <f t="shared" si="0"/>
        <v>102.5</v>
      </c>
      <c r="G35" s="13">
        <f t="shared" si="1"/>
        <v>1055.3399999999999</v>
      </c>
      <c r="H35" s="18">
        <v>10.295999999999999</v>
      </c>
      <c r="I35" s="13">
        <f t="shared" si="2"/>
        <v>102.5</v>
      </c>
      <c r="J35" s="13">
        <f t="shared" si="3"/>
        <v>1055.3399999999999</v>
      </c>
      <c r="K35" s="13">
        <v>205</v>
      </c>
      <c r="L35" s="190">
        <f t="shared" si="4"/>
        <v>2110.6799999999998</v>
      </c>
    </row>
    <row r="36" spans="1:12" ht="54" customHeight="1">
      <c r="A36" s="294"/>
      <c r="B36" s="14" t="s">
        <v>71</v>
      </c>
      <c r="C36" s="13" t="s">
        <v>72</v>
      </c>
      <c r="D36" s="13" t="s">
        <v>29</v>
      </c>
      <c r="E36" s="18">
        <v>10.295999999999999</v>
      </c>
      <c r="F36" s="13">
        <f t="shared" si="0"/>
        <v>37.5</v>
      </c>
      <c r="G36" s="13">
        <f t="shared" si="1"/>
        <v>386.1</v>
      </c>
      <c r="H36" s="18">
        <v>10.295999999999999</v>
      </c>
      <c r="I36" s="13">
        <f t="shared" si="2"/>
        <v>37.5</v>
      </c>
      <c r="J36" s="13">
        <f t="shared" si="3"/>
        <v>386.1</v>
      </c>
      <c r="K36" s="13">
        <v>75</v>
      </c>
      <c r="L36" s="190">
        <f t="shared" si="4"/>
        <v>772.2</v>
      </c>
    </row>
    <row r="37" spans="1:12" ht="51" customHeight="1">
      <c r="A37" s="186" t="s">
        <v>73</v>
      </c>
      <c r="B37" s="14" t="s">
        <v>74</v>
      </c>
      <c r="C37" s="133" t="s">
        <v>38</v>
      </c>
      <c r="D37" s="13" t="s">
        <v>29</v>
      </c>
      <c r="E37" s="18">
        <v>10.295999999999999</v>
      </c>
      <c r="F37" s="13">
        <f t="shared" si="0"/>
        <v>49.41</v>
      </c>
      <c r="G37" s="13">
        <f t="shared" si="1"/>
        <v>508.73</v>
      </c>
      <c r="H37" s="18">
        <v>10.295999999999999</v>
      </c>
      <c r="I37" s="13">
        <f t="shared" si="2"/>
        <v>49.400000000000006</v>
      </c>
      <c r="J37" s="13">
        <f t="shared" si="3"/>
        <v>508.62</v>
      </c>
      <c r="K37" s="13">
        <v>98.81</v>
      </c>
      <c r="L37" s="190">
        <f t="shared" si="4"/>
        <v>1017.35</v>
      </c>
    </row>
    <row r="38" spans="1:12" s="21" customFormat="1" ht="51.75" customHeight="1">
      <c r="A38" s="186" t="s">
        <v>75</v>
      </c>
      <c r="B38" s="14" t="s">
        <v>76</v>
      </c>
      <c r="C38" s="13" t="s">
        <v>45</v>
      </c>
      <c r="D38" s="13" t="s">
        <v>29</v>
      </c>
      <c r="E38" s="18">
        <v>10.295999999999999</v>
      </c>
      <c r="F38" s="13">
        <f t="shared" si="0"/>
        <v>70</v>
      </c>
      <c r="G38" s="13">
        <f t="shared" si="1"/>
        <v>720.72</v>
      </c>
      <c r="H38" s="18">
        <v>10.295999999999999</v>
      </c>
      <c r="I38" s="13">
        <f t="shared" si="2"/>
        <v>70</v>
      </c>
      <c r="J38" s="13">
        <f t="shared" si="3"/>
        <v>720.72</v>
      </c>
      <c r="K38" s="13">
        <v>140</v>
      </c>
      <c r="L38" s="190">
        <f t="shared" si="4"/>
        <v>1441.44</v>
      </c>
    </row>
    <row r="39" spans="1:12" s="21" customFormat="1" ht="38.25" customHeight="1">
      <c r="A39" s="186" t="s">
        <v>77</v>
      </c>
      <c r="B39" s="14" t="s">
        <v>78</v>
      </c>
      <c r="C39" s="13" t="s">
        <v>79</v>
      </c>
      <c r="D39" s="13" t="s">
        <v>29</v>
      </c>
      <c r="E39" s="18">
        <v>10.295999999999999</v>
      </c>
      <c r="F39" s="13">
        <f t="shared" si="0"/>
        <v>32.299999999999997</v>
      </c>
      <c r="G39" s="13">
        <f t="shared" si="1"/>
        <v>332.56</v>
      </c>
      <c r="H39" s="18">
        <v>10.295999999999999</v>
      </c>
      <c r="I39" s="13">
        <f t="shared" si="2"/>
        <v>32.299999999999997</v>
      </c>
      <c r="J39" s="13">
        <f t="shared" si="3"/>
        <v>332.56</v>
      </c>
      <c r="K39" s="13">
        <v>64.599999999999994</v>
      </c>
      <c r="L39" s="190">
        <f t="shared" si="4"/>
        <v>665.12</v>
      </c>
    </row>
    <row r="40" spans="1:12" s="21" customFormat="1" ht="53.25" customHeight="1">
      <c r="A40" s="186" t="s">
        <v>80</v>
      </c>
      <c r="B40" s="14" t="s">
        <v>81</v>
      </c>
      <c r="C40" s="133" t="s">
        <v>38</v>
      </c>
      <c r="D40" s="13" t="s">
        <v>29</v>
      </c>
      <c r="E40" s="18">
        <v>10.295999999999999</v>
      </c>
      <c r="F40" s="13">
        <f t="shared" si="0"/>
        <v>94.54</v>
      </c>
      <c r="G40" s="13">
        <f t="shared" si="1"/>
        <v>973.38</v>
      </c>
      <c r="H40" s="18">
        <v>10.295999999999999</v>
      </c>
      <c r="I40" s="13">
        <f t="shared" si="2"/>
        <v>94.54</v>
      </c>
      <c r="J40" s="13">
        <f t="shared" si="3"/>
        <v>973.38</v>
      </c>
      <c r="K40" s="13">
        <v>189.08</v>
      </c>
      <c r="L40" s="190">
        <f t="shared" si="4"/>
        <v>1946.76</v>
      </c>
    </row>
    <row r="41" spans="1:12" s="21" customFormat="1" ht="52.5" customHeight="1">
      <c r="A41" s="186" t="s">
        <v>82</v>
      </c>
      <c r="B41" s="14" t="s">
        <v>83</v>
      </c>
      <c r="C41" s="13" t="s">
        <v>84</v>
      </c>
      <c r="D41" s="13" t="s">
        <v>40</v>
      </c>
      <c r="E41" s="18">
        <v>16.056000000000001</v>
      </c>
      <c r="F41" s="13">
        <f t="shared" si="0"/>
        <v>200</v>
      </c>
      <c r="G41" s="13">
        <f t="shared" si="1"/>
        <v>3211.2</v>
      </c>
      <c r="H41" s="18">
        <v>16.056000000000001</v>
      </c>
      <c r="I41" s="13">
        <f t="shared" si="2"/>
        <v>200</v>
      </c>
      <c r="J41" s="13">
        <f t="shared" si="3"/>
        <v>3211.2</v>
      </c>
      <c r="K41" s="13">
        <v>400</v>
      </c>
      <c r="L41" s="190">
        <f t="shared" si="4"/>
        <v>6422.4</v>
      </c>
    </row>
    <row r="42" spans="1:12" s="21" customFormat="1" ht="68.25" customHeight="1">
      <c r="A42" s="186" t="s">
        <v>85</v>
      </c>
      <c r="B42" s="14" t="s">
        <v>86</v>
      </c>
      <c r="C42" s="13" t="s">
        <v>45</v>
      </c>
      <c r="D42" s="13" t="s">
        <v>29</v>
      </c>
      <c r="E42" s="18">
        <v>10.295999999999999</v>
      </c>
      <c r="F42" s="13">
        <f t="shared" si="0"/>
        <v>85.7</v>
      </c>
      <c r="G42" s="13">
        <f t="shared" si="1"/>
        <v>882.37</v>
      </c>
      <c r="H42" s="18">
        <v>10.295999999999999</v>
      </c>
      <c r="I42" s="13">
        <f t="shared" si="2"/>
        <v>85.689999999999984</v>
      </c>
      <c r="J42" s="13">
        <f t="shared" si="3"/>
        <v>882.26</v>
      </c>
      <c r="K42" s="13">
        <v>171.39</v>
      </c>
      <c r="L42" s="190">
        <f t="shared" si="4"/>
        <v>1764.63</v>
      </c>
    </row>
    <row r="43" spans="1:12" s="21" customFormat="1" ht="54.75" customHeight="1">
      <c r="A43" s="186" t="s">
        <v>87</v>
      </c>
      <c r="B43" s="14" t="s">
        <v>88</v>
      </c>
      <c r="C43" s="13" t="s">
        <v>45</v>
      </c>
      <c r="D43" s="13" t="s">
        <v>29</v>
      </c>
      <c r="E43" s="18">
        <v>10.295999999999999</v>
      </c>
      <c r="F43" s="13">
        <f t="shared" si="0"/>
        <v>16</v>
      </c>
      <c r="G43" s="13">
        <f t="shared" si="1"/>
        <v>164.74</v>
      </c>
      <c r="H43" s="18">
        <v>10.295999999999999</v>
      </c>
      <c r="I43" s="13">
        <f t="shared" si="2"/>
        <v>16</v>
      </c>
      <c r="J43" s="13">
        <f t="shared" si="3"/>
        <v>164.74</v>
      </c>
      <c r="K43" s="13">
        <v>32</v>
      </c>
      <c r="L43" s="190">
        <f t="shared" si="4"/>
        <v>329.48</v>
      </c>
    </row>
    <row r="44" spans="1:12" s="21" customFormat="1" ht="38.25" customHeight="1">
      <c r="A44" s="186" t="s">
        <v>89</v>
      </c>
      <c r="B44" s="14" t="s">
        <v>90</v>
      </c>
      <c r="C44" s="13" t="s">
        <v>72</v>
      </c>
      <c r="D44" s="13" t="s">
        <v>29</v>
      </c>
      <c r="E44" s="18">
        <v>10.295999999999999</v>
      </c>
      <c r="F44" s="13">
        <f t="shared" si="0"/>
        <v>70.42</v>
      </c>
      <c r="G44" s="13">
        <f t="shared" si="1"/>
        <v>725.04</v>
      </c>
      <c r="H44" s="18">
        <v>10.295999999999999</v>
      </c>
      <c r="I44" s="13">
        <f t="shared" si="2"/>
        <v>70.410000000000011</v>
      </c>
      <c r="J44" s="13">
        <f t="shared" si="3"/>
        <v>724.94</v>
      </c>
      <c r="K44" s="13">
        <v>140.83000000000001</v>
      </c>
      <c r="L44" s="190">
        <f t="shared" si="4"/>
        <v>1449.98</v>
      </c>
    </row>
    <row r="45" spans="1:12" s="21" customFormat="1" ht="42.75" customHeight="1">
      <c r="A45" s="186" t="s">
        <v>91</v>
      </c>
      <c r="B45" s="14" t="s">
        <v>92</v>
      </c>
      <c r="C45" s="13" t="s">
        <v>72</v>
      </c>
      <c r="D45" s="13" t="s">
        <v>29</v>
      </c>
      <c r="E45" s="18">
        <v>10.295999999999999</v>
      </c>
      <c r="F45" s="13">
        <f t="shared" si="0"/>
        <v>55.45</v>
      </c>
      <c r="G45" s="13">
        <f t="shared" si="1"/>
        <v>570.91</v>
      </c>
      <c r="H45" s="18">
        <v>10.295999999999999</v>
      </c>
      <c r="I45" s="13">
        <f t="shared" si="2"/>
        <v>55.45</v>
      </c>
      <c r="J45" s="13">
        <f t="shared" si="3"/>
        <v>570.91</v>
      </c>
      <c r="K45" s="13">
        <v>110.9</v>
      </c>
      <c r="L45" s="190">
        <f t="shared" si="4"/>
        <v>1141.82</v>
      </c>
    </row>
    <row r="46" spans="1:12" s="21" customFormat="1" ht="44.25" customHeight="1">
      <c r="A46" s="186" t="s">
        <v>93</v>
      </c>
      <c r="B46" s="14" t="s">
        <v>94</v>
      </c>
      <c r="C46" s="13" t="s">
        <v>72</v>
      </c>
      <c r="D46" s="13" t="s">
        <v>29</v>
      </c>
      <c r="E46" s="18">
        <v>10.295999999999999</v>
      </c>
      <c r="F46" s="13">
        <f t="shared" si="0"/>
        <v>17.5</v>
      </c>
      <c r="G46" s="13">
        <f t="shared" si="1"/>
        <v>180.18</v>
      </c>
      <c r="H46" s="18">
        <v>10.295999999999999</v>
      </c>
      <c r="I46" s="13">
        <f t="shared" si="2"/>
        <v>17.5</v>
      </c>
      <c r="J46" s="13">
        <f t="shared" si="3"/>
        <v>180.18</v>
      </c>
      <c r="K46" s="13">
        <v>35</v>
      </c>
      <c r="L46" s="190">
        <f t="shared" si="4"/>
        <v>360.36</v>
      </c>
    </row>
    <row r="47" spans="1:12" s="21" customFormat="1" ht="41.25" customHeight="1">
      <c r="A47" s="186" t="s">
        <v>95</v>
      </c>
      <c r="B47" s="14" t="s">
        <v>96</v>
      </c>
      <c r="C47" s="133" t="s">
        <v>38</v>
      </c>
      <c r="D47" s="13" t="s">
        <v>29</v>
      </c>
      <c r="E47" s="18">
        <v>10.295999999999999</v>
      </c>
      <c r="F47" s="13">
        <f t="shared" si="0"/>
        <v>28.85</v>
      </c>
      <c r="G47" s="13">
        <f t="shared" si="1"/>
        <v>297.04000000000002</v>
      </c>
      <c r="H47" s="18">
        <v>10.295999999999999</v>
      </c>
      <c r="I47" s="13">
        <f t="shared" si="2"/>
        <v>28.85</v>
      </c>
      <c r="J47" s="13">
        <f t="shared" si="3"/>
        <v>297.04000000000002</v>
      </c>
      <c r="K47" s="13">
        <v>57.7</v>
      </c>
      <c r="L47" s="190">
        <f t="shared" si="4"/>
        <v>594.08000000000004</v>
      </c>
    </row>
    <row r="48" spans="1:12" s="21" customFormat="1" ht="38.25" customHeight="1">
      <c r="A48" s="186" t="s">
        <v>97</v>
      </c>
      <c r="B48" s="14" t="s">
        <v>98</v>
      </c>
      <c r="C48" s="13" t="s">
        <v>45</v>
      </c>
      <c r="D48" s="13" t="s">
        <v>29</v>
      </c>
      <c r="E48" s="18">
        <v>10.295999999999999</v>
      </c>
      <c r="F48" s="13">
        <f t="shared" si="0"/>
        <v>63.62</v>
      </c>
      <c r="G48" s="13">
        <f t="shared" si="1"/>
        <v>655.03</v>
      </c>
      <c r="H48" s="18">
        <v>10.295999999999999</v>
      </c>
      <c r="I48" s="13">
        <f t="shared" si="2"/>
        <v>63.62</v>
      </c>
      <c r="J48" s="13">
        <f t="shared" si="3"/>
        <v>655.03</v>
      </c>
      <c r="K48" s="13">
        <v>127.24</v>
      </c>
      <c r="L48" s="190">
        <f t="shared" si="4"/>
        <v>1310.06</v>
      </c>
    </row>
    <row r="49" spans="1:12" s="21" customFormat="1" ht="42.75" customHeight="1">
      <c r="A49" s="186" t="s">
        <v>99</v>
      </c>
      <c r="B49" s="14" t="s">
        <v>100</v>
      </c>
      <c r="C49" s="13" t="s">
        <v>45</v>
      </c>
      <c r="D49" s="13" t="s">
        <v>29</v>
      </c>
      <c r="E49" s="18">
        <v>10.295999999999999</v>
      </c>
      <c r="F49" s="12">
        <f t="shared" si="0"/>
        <v>7.25</v>
      </c>
      <c r="G49" s="12">
        <f t="shared" si="1"/>
        <v>74.650000000000006</v>
      </c>
      <c r="H49" s="18">
        <v>10.295999999999999</v>
      </c>
      <c r="I49" s="12">
        <f t="shared" si="2"/>
        <v>7.25</v>
      </c>
      <c r="J49" s="12">
        <f t="shared" si="3"/>
        <v>74.650000000000006</v>
      </c>
      <c r="K49" s="13">
        <v>14.5</v>
      </c>
      <c r="L49" s="187">
        <f t="shared" si="4"/>
        <v>149.30000000000001</v>
      </c>
    </row>
    <row r="50" spans="1:12" ht="33.75" customHeight="1">
      <c r="A50" s="182" t="s">
        <v>101</v>
      </c>
      <c r="B50" s="22" t="s">
        <v>102</v>
      </c>
      <c r="C50" s="8"/>
      <c r="D50" s="8"/>
      <c r="E50" s="22"/>
      <c r="F50" s="8">
        <f>F51+F52</f>
        <v>7932.7100000000009</v>
      </c>
      <c r="G50" s="8">
        <f>G51+G52</f>
        <v>90811.290000000008</v>
      </c>
      <c r="H50" s="22"/>
      <c r="I50" s="8">
        <f>I51+I52</f>
        <v>7932.550299999999</v>
      </c>
      <c r="J50" s="8">
        <f>J51+J52</f>
        <v>90809.300000000017</v>
      </c>
      <c r="K50" s="8">
        <f>K51+K52</f>
        <v>15865.260299999998</v>
      </c>
      <c r="L50" s="183">
        <f>L51+L52</f>
        <v>181620.59000000003</v>
      </c>
    </row>
    <row r="51" spans="1:12" ht="13.5" customHeight="1">
      <c r="A51" s="211"/>
      <c r="B51" s="24" t="s">
        <v>103</v>
      </c>
      <c r="C51" s="23"/>
      <c r="D51" s="23"/>
      <c r="E51" s="25"/>
      <c r="F51" s="25">
        <f>F53+F76+F55+F57+F58+F62+F63+F64+F66+F68+F70+F72+F73+F74+F78+F79+F80+F81+F83+F85+F87+F89+F92+F97+F99+F103+F105+F107+F109+F117+F125+F140+F142+F144+F146+F148+F150+F159+F161+F163+F170+F171</f>
        <v>1747.0700000000002</v>
      </c>
      <c r="G51" s="25">
        <f>G53+G76+G55+G57+G58+G62+G63+G64+G66+G68+G70+G72+G73+G74+G78+G79+G80+G81+G83+G85+G87+G89+G92+G97+G99+G103+G105+G107+G109+G117+G125+G140+G142+G144+G146+G148+G150+G159+G161+G163+G170+G171</f>
        <v>20907.519999999993</v>
      </c>
      <c r="H51" s="25"/>
      <c r="I51" s="25">
        <f>I53+I76+I55+I57+I58+I62+I63+I64+I66+I68+I70+I72+I73+I74+I78+I79+I80+I81+I83+I85+I87+I89+I92+I97+I99+I103+I105+I107+I109+I117+I125+I140+I142+I144+I146+I148+I150+I159+I161+I163+I170+I171</f>
        <v>1747.0117000000002</v>
      </c>
      <c r="J51" s="25">
        <f>J53+J76+J55+J57+J58+J62+J63+J64+J66+J68+J70+J72+J73+J74+J78+J79+J80+J81+J83+J85+J87+J89+J92+J97+J99+J103+J105+J107+J109+J117+J125+J140+J142+J144+J146+J148+J150+J159+J161+J163+J170+J171</f>
        <v>20906.729999999996</v>
      </c>
      <c r="K51" s="25">
        <f>K53+K76+K55+K57+K58+K62+K63+K64+K66+K68+K70+K72+K73+K74+K78+K79+K80+K81+K83+K85+K87+K89+K92+K97+K99+K103+K105+K107+K109+K117+K125+K140+K142+K144+K146+K148+K150+K159+K161+K163+K170+K171</f>
        <v>3494.0817000000002</v>
      </c>
      <c r="L51" s="192">
        <f>L53+L76+L55+L57+L58+L62+L63+L64+L66+L68+L70+L72+L73+L74+L78+L79+L80+L81+L83+L85+L87+L89+L92+L97+L99+L103+L105+L107+L109+L117+L125+L140+L142+L144+L146+L148+L150+L159+L161+L163+L170+L171</f>
        <v>41814.249999999985</v>
      </c>
    </row>
    <row r="52" spans="1:12" ht="13.5" customHeight="1">
      <c r="A52" s="211"/>
      <c r="B52" s="26" t="s">
        <v>104</v>
      </c>
      <c r="C52" s="23"/>
      <c r="D52" s="23"/>
      <c r="E52" s="25"/>
      <c r="F52" s="25">
        <f>F54+F77+F56+F65+F67+F69+F71+F75+F82+F84+F86+F88+F90+F91+F93+F94+F95+F96+F98+F100+F101+F102+F104+F106+F108+F113+F120+F133+F141+F143+F145+F147+F149+F154+F160+F162+F166+F169+F172+F173</f>
        <v>6185.64</v>
      </c>
      <c r="G52" s="25">
        <f>G54+G77+G56+G65+G67+G69+G71+G75+G82+G84+G86+G88+G90+G91+G93+G94+G95+G96+G98+G100+G101+G102+G104+G106+G108+G113+G120+G133+G141+G143+G145+G147+G149+G154+G160+G162+G166+G169+G172+G173</f>
        <v>69903.770000000019</v>
      </c>
      <c r="H52" s="25"/>
      <c r="I52" s="25">
        <f>I54+I77+I56+I65+I67+I69+I71+I75+I82+I84+I86+I88+I90+I91+I93+I94+I95+I96+I98+I100+I101+I102+I104+I106+I108+I113+I120+I133+I141+I143+I145+I147+I149+I154+I160+I162+I166+I169+I172+I173</f>
        <v>6185.538599999999</v>
      </c>
      <c r="J52" s="25">
        <f>J54+J77+J56+J65+J67+J69+J71+J75+J82+J84+J86+J88+J90+J91+J93+J94+J95+J96+J98+J100+J101+J102+J104+J106+J108+J113+J120+J133+J141+J143+J145+J147+J149+J154+J160+J162+J166+J169+J172+J173</f>
        <v>69902.570000000022</v>
      </c>
      <c r="K52" s="25">
        <f>K54+K77+K56+K65+K67+K69+K71+K75+K82+K84+K86+K88+K90+K91+K93+K94+K95+K96+K98+K100+K101+K102+K104+K106+K108+K113+K120+K133+K141+K143+K145+K147+K149+K154+K160+K162+K166+K169+K172+K173</f>
        <v>12371.178599999997</v>
      </c>
      <c r="L52" s="192">
        <f>L54+L77+L56+L65+L67+L69+L71+L75+L82+L84+L86+L88+L90+L91+L93+L94+L95+L96+L98+L100+L101+L102+L104+L106+L108+L113+L120+L133+L141+L143+L145+L147+L149+L154+L160+L162+L166+L169+L172+L173</f>
        <v>139806.34000000005</v>
      </c>
    </row>
    <row r="53" spans="1:12" ht="52.15" customHeight="1">
      <c r="A53" s="297" t="s">
        <v>105</v>
      </c>
      <c r="B53" s="46" t="s">
        <v>106</v>
      </c>
      <c r="C53" s="13" t="s">
        <v>45</v>
      </c>
      <c r="D53" s="36" t="s">
        <v>29</v>
      </c>
      <c r="E53" s="10">
        <v>10.295999999999999</v>
      </c>
      <c r="F53" s="11">
        <f>ROUND(K53/2,2)</f>
        <v>13.5</v>
      </c>
      <c r="G53" s="11">
        <f>ROUND(E53*F53,2)</f>
        <v>139</v>
      </c>
      <c r="H53" s="10">
        <v>10.295999999999999</v>
      </c>
      <c r="I53" s="11">
        <f>K53-F53</f>
        <v>13.5</v>
      </c>
      <c r="J53" s="11">
        <f>ROUND(H53*I53,2)</f>
        <v>139</v>
      </c>
      <c r="K53" s="27">
        <v>27</v>
      </c>
      <c r="L53" s="185">
        <f>J53+G53</f>
        <v>278</v>
      </c>
    </row>
    <row r="54" spans="1:12" ht="51.75" customHeight="1">
      <c r="A54" s="297"/>
      <c r="B54" s="46" t="s">
        <v>107</v>
      </c>
      <c r="C54" s="13" t="s">
        <v>45</v>
      </c>
      <c r="D54" s="36" t="s">
        <v>29</v>
      </c>
      <c r="E54" s="10">
        <v>10.295999999999999</v>
      </c>
      <c r="F54" s="13">
        <f>ROUND(K54/2,2)</f>
        <v>50</v>
      </c>
      <c r="G54" s="13">
        <f>ROUND(E54*F54,2)</f>
        <v>514.79999999999995</v>
      </c>
      <c r="H54" s="10">
        <v>10.295999999999999</v>
      </c>
      <c r="I54" s="13">
        <f>K54-F54</f>
        <v>50</v>
      </c>
      <c r="J54" s="13">
        <f>ROUND(H54*I54,2)</f>
        <v>514.79999999999995</v>
      </c>
      <c r="K54" s="27">
        <v>100</v>
      </c>
      <c r="L54" s="190">
        <f>J54+G54</f>
        <v>1029.5999999999999</v>
      </c>
    </row>
    <row r="55" spans="1:12" ht="68.25" customHeight="1">
      <c r="A55" s="297" t="s">
        <v>108</v>
      </c>
      <c r="B55" s="46" t="s">
        <v>109</v>
      </c>
      <c r="C55" s="13" t="s">
        <v>45</v>
      </c>
      <c r="D55" s="36" t="s">
        <v>29</v>
      </c>
      <c r="E55" s="10">
        <v>10.295999999999999</v>
      </c>
      <c r="F55" s="13">
        <f>ROUND(K55/2,2)</f>
        <v>4.1100000000000003</v>
      </c>
      <c r="G55" s="13">
        <f>ROUND(E55*F55,2)</f>
        <v>42.32</v>
      </c>
      <c r="H55" s="10">
        <v>10.295999999999999</v>
      </c>
      <c r="I55" s="13">
        <f>K55-F55</f>
        <v>4.1000000000000005</v>
      </c>
      <c r="J55" s="13">
        <f>ROUND(H55*I55,2)</f>
        <v>42.21</v>
      </c>
      <c r="K55" s="27">
        <v>8.2100000000000009</v>
      </c>
      <c r="L55" s="190">
        <f>G55+J55</f>
        <v>84.53</v>
      </c>
    </row>
    <row r="56" spans="1:12" ht="69.75" customHeight="1">
      <c r="A56" s="297"/>
      <c r="B56" s="46" t="s">
        <v>110</v>
      </c>
      <c r="C56" s="13" t="s">
        <v>45</v>
      </c>
      <c r="D56" s="36" t="s">
        <v>29</v>
      </c>
      <c r="E56" s="10">
        <v>10.295999999999999</v>
      </c>
      <c r="F56" s="13">
        <f>ROUND(K56/2,2)</f>
        <v>130.9</v>
      </c>
      <c r="G56" s="13">
        <f>ROUND(E56*F56,2)</f>
        <v>1347.75</v>
      </c>
      <c r="H56" s="10">
        <v>10.295999999999999</v>
      </c>
      <c r="I56" s="13">
        <f>K56-F56</f>
        <v>130.89000000000001</v>
      </c>
      <c r="J56" s="13">
        <f>ROUND(H56*I56,2)</f>
        <v>1347.64</v>
      </c>
      <c r="K56" s="27">
        <v>261.79000000000002</v>
      </c>
      <c r="L56" s="190">
        <f>G56+J56</f>
        <v>2695.3900000000003</v>
      </c>
    </row>
    <row r="57" spans="1:12" ht="66.75" customHeight="1">
      <c r="A57" s="212" t="s">
        <v>111</v>
      </c>
      <c r="B57" s="46" t="s">
        <v>112</v>
      </c>
      <c r="C57" s="13" t="s">
        <v>45</v>
      </c>
      <c r="D57" s="36" t="s">
        <v>29</v>
      </c>
      <c r="E57" s="10">
        <v>10.295999999999999</v>
      </c>
      <c r="F57" s="13">
        <f>ROUND(K57/2,2)</f>
        <v>65</v>
      </c>
      <c r="G57" s="13">
        <f>ROUND(E57*F57,2)</f>
        <v>669.24</v>
      </c>
      <c r="H57" s="10">
        <v>10.295999999999999</v>
      </c>
      <c r="I57" s="13">
        <f>K57-F57</f>
        <v>65</v>
      </c>
      <c r="J57" s="13">
        <f>ROUND(H57*I57,2)</f>
        <v>669.24</v>
      </c>
      <c r="K57" s="27">
        <v>130</v>
      </c>
      <c r="L57" s="190">
        <f>G57+J57</f>
        <v>1338.48</v>
      </c>
    </row>
    <row r="58" spans="1:12" ht="63.75" customHeight="1">
      <c r="A58" s="297" t="s">
        <v>113</v>
      </c>
      <c r="B58" s="28" t="s">
        <v>114</v>
      </c>
      <c r="C58" s="29"/>
      <c r="D58" s="30"/>
      <c r="E58" s="31"/>
      <c r="F58" s="32">
        <f>SUM(F59:F61)</f>
        <v>68</v>
      </c>
      <c r="G58" s="32">
        <f>SUM(G59:G61)</f>
        <v>680.69</v>
      </c>
      <c r="H58" s="31"/>
      <c r="I58" s="32">
        <f>SUM(I59:I61)</f>
        <v>68</v>
      </c>
      <c r="J58" s="32">
        <f>SUM(J59:J61)</f>
        <v>680.69</v>
      </c>
      <c r="K58" s="29">
        <f>SUM(K59:K61)</f>
        <v>136</v>
      </c>
      <c r="L58" s="196">
        <f>SUM(L59:L61)</f>
        <v>1361.38</v>
      </c>
    </row>
    <row r="59" spans="1:12" ht="39" customHeight="1">
      <c r="A59" s="297"/>
      <c r="B59" s="33" t="s">
        <v>115</v>
      </c>
      <c r="C59" s="13" t="s">
        <v>45</v>
      </c>
      <c r="D59" s="36" t="s">
        <v>29</v>
      </c>
      <c r="E59" s="10">
        <v>10.295999999999999</v>
      </c>
      <c r="F59" s="13">
        <f t="shared" ref="F59:F90" si="5">ROUND(K59/2,2)</f>
        <v>32.5</v>
      </c>
      <c r="G59" s="13">
        <f t="shared" ref="G59:G90" si="6">ROUND(E59*F59,2)</f>
        <v>334.62</v>
      </c>
      <c r="H59" s="10">
        <v>10.295999999999999</v>
      </c>
      <c r="I59" s="13">
        <f t="shared" ref="I59:I90" si="7">K59-F59</f>
        <v>32.5</v>
      </c>
      <c r="J59" s="13">
        <f t="shared" ref="J59:J83" si="8">ROUND(H59*I59,2)</f>
        <v>334.62</v>
      </c>
      <c r="K59" s="27">
        <v>65</v>
      </c>
      <c r="L59" s="190">
        <f t="shared" ref="L59:L90" si="9">G59+J59</f>
        <v>669.24</v>
      </c>
    </row>
    <row r="60" spans="1:12" ht="37.35" customHeight="1">
      <c r="A60" s="297"/>
      <c r="B60" s="33" t="s">
        <v>116</v>
      </c>
      <c r="C60" s="13" t="s">
        <v>45</v>
      </c>
      <c r="D60" s="36" t="s">
        <v>29</v>
      </c>
      <c r="E60" s="10">
        <v>4.8600000000000003</v>
      </c>
      <c r="F60" s="13">
        <f t="shared" si="5"/>
        <v>20</v>
      </c>
      <c r="G60" s="13">
        <f t="shared" si="6"/>
        <v>97.2</v>
      </c>
      <c r="H60" s="10">
        <v>4.8600000000000003</v>
      </c>
      <c r="I60" s="13">
        <f t="shared" si="7"/>
        <v>20</v>
      </c>
      <c r="J60" s="13">
        <f t="shared" si="8"/>
        <v>97.2</v>
      </c>
      <c r="K60" s="27">
        <v>40</v>
      </c>
      <c r="L60" s="190">
        <f t="shared" si="9"/>
        <v>194.4</v>
      </c>
    </row>
    <row r="61" spans="1:12" ht="44.25" customHeight="1">
      <c r="A61" s="297"/>
      <c r="B61" s="33" t="s">
        <v>117</v>
      </c>
      <c r="C61" s="20" t="s">
        <v>63</v>
      </c>
      <c r="D61" s="12" t="s">
        <v>40</v>
      </c>
      <c r="E61" s="18">
        <v>16.056000000000001</v>
      </c>
      <c r="F61" s="13">
        <f t="shared" si="5"/>
        <v>15.5</v>
      </c>
      <c r="G61" s="13">
        <f t="shared" si="6"/>
        <v>248.87</v>
      </c>
      <c r="H61" s="18">
        <v>16.056000000000001</v>
      </c>
      <c r="I61" s="13">
        <f t="shared" si="7"/>
        <v>15.5</v>
      </c>
      <c r="J61" s="13">
        <f t="shared" si="8"/>
        <v>248.87</v>
      </c>
      <c r="K61" s="27">
        <v>31</v>
      </c>
      <c r="L61" s="190">
        <f t="shared" si="9"/>
        <v>497.74</v>
      </c>
    </row>
    <row r="62" spans="1:12" ht="62.25" customHeight="1">
      <c r="A62" s="212" t="s">
        <v>118</v>
      </c>
      <c r="B62" s="46" t="s">
        <v>119</v>
      </c>
      <c r="C62" s="13" t="s">
        <v>45</v>
      </c>
      <c r="D62" s="36" t="s">
        <v>29</v>
      </c>
      <c r="E62" s="10">
        <v>10.295999999999999</v>
      </c>
      <c r="F62" s="13">
        <f t="shared" si="5"/>
        <v>205</v>
      </c>
      <c r="G62" s="13">
        <f t="shared" si="6"/>
        <v>2110.6799999999998</v>
      </c>
      <c r="H62" s="10">
        <v>10.295999999999999</v>
      </c>
      <c r="I62" s="13">
        <f t="shared" si="7"/>
        <v>205</v>
      </c>
      <c r="J62" s="13">
        <f t="shared" si="8"/>
        <v>2110.6799999999998</v>
      </c>
      <c r="K62" s="27">
        <v>410</v>
      </c>
      <c r="L62" s="190">
        <f t="shared" si="9"/>
        <v>4221.3599999999997</v>
      </c>
    </row>
    <row r="63" spans="1:12" ht="57.75" customHeight="1">
      <c r="A63" s="212" t="s">
        <v>120</v>
      </c>
      <c r="B63" s="46" t="s">
        <v>121</v>
      </c>
      <c r="C63" s="13" t="s">
        <v>45</v>
      </c>
      <c r="D63" s="36" t="s">
        <v>29</v>
      </c>
      <c r="E63" s="10">
        <v>10.295999999999999</v>
      </c>
      <c r="F63" s="13">
        <f t="shared" si="5"/>
        <v>145</v>
      </c>
      <c r="G63" s="13">
        <f t="shared" si="6"/>
        <v>1492.92</v>
      </c>
      <c r="H63" s="10">
        <v>10.295999999999999</v>
      </c>
      <c r="I63" s="13">
        <f t="shared" si="7"/>
        <v>145</v>
      </c>
      <c r="J63" s="13">
        <f t="shared" si="8"/>
        <v>1492.92</v>
      </c>
      <c r="K63" s="27">
        <v>290</v>
      </c>
      <c r="L63" s="190">
        <f t="shared" si="9"/>
        <v>2985.84</v>
      </c>
    </row>
    <row r="64" spans="1:12" ht="51.75" customHeight="1">
      <c r="A64" s="297" t="s">
        <v>122</v>
      </c>
      <c r="B64" s="46" t="s">
        <v>123</v>
      </c>
      <c r="C64" s="13" t="s">
        <v>45</v>
      </c>
      <c r="D64" s="36" t="s">
        <v>29</v>
      </c>
      <c r="E64" s="10">
        <v>10.295999999999999</v>
      </c>
      <c r="F64" s="13">
        <f t="shared" si="5"/>
        <v>1.1000000000000001</v>
      </c>
      <c r="G64" s="13">
        <f t="shared" si="6"/>
        <v>11.33</v>
      </c>
      <c r="H64" s="10">
        <v>10.295999999999999</v>
      </c>
      <c r="I64" s="13">
        <f t="shared" si="7"/>
        <v>1.1000000000000001</v>
      </c>
      <c r="J64" s="13">
        <f t="shared" si="8"/>
        <v>11.33</v>
      </c>
      <c r="K64" s="27">
        <v>2.2000000000000002</v>
      </c>
      <c r="L64" s="190">
        <f t="shared" si="9"/>
        <v>22.66</v>
      </c>
    </row>
    <row r="65" spans="1:12" ht="57.4" customHeight="1">
      <c r="A65" s="297"/>
      <c r="B65" s="46" t="s">
        <v>124</v>
      </c>
      <c r="C65" s="13" t="s">
        <v>45</v>
      </c>
      <c r="D65" s="36" t="s">
        <v>29</v>
      </c>
      <c r="E65" s="10">
        <v>10.295999999999999</v>
      </c>
      <c r="F65" s="13">
        <f t="shared" si="5"/>
        <v>400</v>
      </c>
      <c r="G65" s="13">
        <f t="shared" si="6"/>
        <v>4118.3999999999996</v>
      </c>
      <c r="H65" s="10">
        <v>10.295999999999999</v>
      </c>
      <c r="I65" s="13">
        <f t="shared" si="7"/>
        <v>400</v>
      </c>
      <c r="J65" s="13">
        <f t="shared" si="8"/>
        <v>4118.3999999999996</v>
      </c>
      <c r="K65" s="27">
        <v>800</v>
      </c>
      <c r="L65" s="190">
        <f t="shared" si="9"/>
        <v>8236.7999999999993</v>
      </c>
    </row>
    <row r="66" spans="1:12" ht="46.9" customHeight="1">
      <c r="A66" s="297" t="s">
        <v>125</v>
      </c>
      <c r="B66" s="46" t="s">
        <v>126</v>
      </c>
      <c r="C66" s="13" t="s">
        <v>45</v>
      </c>
      <c r="D66" s="36" t="s">
        <v>29</v>
      </c>
      <c r="E66" s="10">
        <v>10.295999999999999</v>
      </c>
      <c r="F66" s="13">
        <f t="shared" si="5"/>
        <v>16</v>
      </c>
      <c r="G66" s="13">
        <f t="shared" si="6"/>
        <v>164.74</v>
      </c>
      <c r="H66" s="10">
        <v>10.295999999999999</v>
      </c>
      <c r="I66" s="13">
        <f t="shared" si="7"/>
        <v>16</v>
      </c>
      <c r="J66" s="13">
        <f t="shared" si="8"/>
        <v>164.74</v>
      </c>
      <c r="K66" s="27">
        <v>32</v>
      </c>
      <c r="L66" s="190">
        <f t="shared" si="9"/>
        <v>329.48</v>
      </c>
    </row>
    <row r="67" spans="1:12" ht="51" customHeight="1">
      <c r="A67" s="297"/>
      <c r="B67" s="46" t="s">
        <v>127</v>
      </c>
      <c r="C67" s="13" t="s">
        <v>45</v>
      </c>
      <c r="D67" s="36" t="s">
        <v>29</v>
      </c>
      <c r="E67" s="10">
        <v>10.295999999999999</v>
      </c>
      <c r="F67" s="13">
        <f t="shared" si="5"/>
        <v>250</v>
      </c>
      <c r="G67" s="13">
        <f t="shared" si="6"/>
        <v>2574</v>
      </c>
      <c r="H67" s="10">
        <v>10.295999999999999</v>
      </c>
      <c r="I67" s="13">
        <f t="shared" si="7"/>
        <v>250</v>
      </c>
      <c r="J67" s="13">
        <f t="shared" si="8"/>
        <v>2574</v>
      </c>
      <c r="K67" s="27">
        <v>500</v>
      </c>
      <c r="L67" s="190">
        <f t="shared" si="9"/>
        <v>5148</v>
      </c>
    </row>
    <row r="68" spans="1:12" ht="61.15" customHeight="1">
      <c r="A68" s="297" t="s">
        <v>128</v>
      </c>
      <c r="B68" s="46" t="s">
        <v>129</v>
      </c>
      <c r="C68" s="13" t="s">
        <v>45</v>
      </c>
      <c r="D68" s="36" t="s">
        <v>29</v>
      </c>
      <c r="E68" s="10">
        <v>10.295999999999999</v>
      </c>
      <c r="F68" s="13">
        <f t="shared" si="5"/>
        <v>27.53</v>
      </c>
      <c r="G68" s="13">
        <f t="shared" si="6"/>
        <v>283.45</v>
      </c>
      <c r="H68" s="10">
        <v>10.295999999999999</v>
      </c>
      <c r="I68" s="13">
        <f t="shared" si="7"/>
        <v>27.53</v>
      </c>
      <c r="J68" s="13">
        <f t="shared" si="8"/>
        <v>283.45</v>
      </c>
      <c r="K68" s="27">
        <v>55.06</v>
      </c>
      <c r="L68" s="190">
        <f t="shared" si="9"/>
        <v>566.9</v>
      </c>
    </row>
    <row r="69" spans="1:12" ht="55.5" customHeight="1">
      <c r="A69" s="297"/>
      <c r="B69" s="46" t="s">
        <v>130</v>
      </c>
      <c r="C69" s="13" t="s">
        <v>45</v>
      </c>
      <c r="D69" s="36" t="s">
        <v>29</v>
      </c>
      <c r="E69" s="10">
        <v>10.295999999999999</v>
      </c>
      <c r="F69" s="13">
        <f t="shared" si="5"/>
        <v>850</v>
      </c>
      <c r="G69" s="13">
        <f t="shared" si="6"/>
        <v>8751.6</v>
      </c>
      <c r="H69" s="10">
        <v>10.295999999999999</v>
      </c>
      <c r="I69" s="13">
        <f t="shared" si="7"/>
        <v>850</v>
      </c>
      <c r="J69" s="13">
        <f t="shared" si="8"/>
        <v>8751.6</v>
      </c>
      <c r="K69" s="27">
        <v>1700</v>
      </c>
      <c r="L69" s="190">
        <f t="shared" si="9"/>
        <v>17503.2</v>
      </c>
    </row>
    <row r="70" spans="1:12" ht="63" customHeight="1">
      <c r="A70" s="297" t="s">
        <v>131</v>
      </c>
      <c r="B70" s="46" t="s">
        <v>132</v>
      </c>
      <c r="C70" s="13" t="s">
        <v>45</v>
      </c>
      <c r="D70" s="36" t="s">
        <v>29</v>
      </c>
      <c r="E70" s="10">
        <v>10.295999999999999</v>
      </c>
      <c r="F70" s="13">
        <f t="shared" si="5"/>
        <v>22.5</v>
      </c>
      <c r="G70" s="13">
        <f t="shared" si="6"/>
        <v>231.66</v>
      </c>
      <c r="H70" s="10">
        <v>10.295999999999999</v>
      </c>
      <c r="I70" s="13">
        <f t="shared" si="7"/>
        <v>22.5</v>
      </c>
      <c r="J70" s="13">
        <f t="shared" si="8"/>
        <v>231.66</v>
      </c>
      <c r="K70" s="27">
        <v>45</v>
      </c>
      <c r="L70" s="190">
        <f t="shared" si="9"/>
        <v>463.32</v>
      </c>
    </row>
    <row r="71" spans="1:12" ht="54.75" customHeight="1">
      <c r="A71" s="297"/>
      <c r="B71" s="46" t="s">
        <v>133</v>
      </c>
      <c r="C71" s="13" t="s">
        <v>45</v>
      </c>
      <c r="D71" s="36" t="s">
        <v>29</v>
      </c>
      <c r="E71" s="10">
        <v>10.295999999999999</v>
      </c>
      <c r="F71" s="13">
        <f t="shared" si="5"/>
        <v>25</v>
      </c>
      <c r="G71" s="13">
        <f t="shared" si="6"/>
        <v>257.39999999999998</v>
      </c>
      <c r="H71" s="10">
        <v>10.295999999999999</v>
      </c>
      <c r="I71" s="13">
        <f t="shared" si="7"/>
        <v>25</v>
      </c>
      <c r="J71" s="13">
        <f t="shared" si="8"/>
        <v>257.39999999999998</v>
      </c>
      <c r="K71" s="27">
        <v>50</v>
      </c>
      <c r="L71" s="190">
        <f t="shared" si="9"/>
        <v>514.79999999999995</v>
      </c>
    </row>
    <row r="72" spans="1:12" ht="66.400000000000006" customHeight="1">
      <c r="A72" s="297" t="s">
        <v>134</v>
      </c>
      <c r="B72" s="34" t="s">
        <v>135</v>
      </c>
      <c r="C72" s="13" t="s">
        <v>45</v>
      </c>
      <c r="D72" s="36" t="s">
        <v>29</v>
      </c>
      <c r="E72" s="10">
        <v>10.295999999999999</v>
      </c>
      <c r="F72" s="13">
        <f t="shared" si="5"/>
        <v>40.39</v>
      </c>
      <c r="G72" s="13">
        <f t="shared" si="6"/>
        <v>415.86</v>
      </c>
      <c r="H72" s="10">
        <v>10.295999999999999</v>
      </c>
      <c r="I72" s="13">
        <f t="shared" si="7"/>
        <v>40.379999999999995</v>
      </c>
      <c r="J72" s="13">
        <f t="shared" si="8"/>
        <v>415.75</v>
      </c>
      <c r="K72" s="27">
        <v>80.77</v>
      </c>
      <c r="L72" s="190">
        <f t="shared" si="9"/>
        <v>831.61</v>
      </c>
    </row>
    <row r="73" spans="1:12" ht="61.15" customHeight="1">
      <c r="A73" s="297"/>
      <c r="B73" s="46" t="s">
        <v>136</v>
      </c>
      <c r="C73" s="133" t="s">
        <v>38</v>
      </c>
      <c r="D73" s="36" t="s">
        <v>29</v>
      </c>
      <c r="E73" s="10">
        <v>10.295999999999999</v>
      </c>
      <c r="F73" s="13">
        <f t="shared" si="5"/>
        <v>15.5</v>
      </c>
      <c r="G73" s="13">
        <f t="shared" si="6"/>
        <v>159.59</v>
      </c>
      <c r="H73" s="10">
        <v>10.295999999999999</v>
      </c>
      <c r="I73" s="13">
        <f t="shared" si="7"/>
        <v>15.5</v>
      </c>
      <c r="J73" s="13">
        <f t="shared" si="8"/>
        <v>159.59</v>
      </c>
      <c r="K73" s="27">
        <v>31</v>
      </c>
      <c r="L73" s="190">
        <f t="shared" si="9"/>
        <v>319.18</v>
      </c>
    </row>
    <row r="74" spans="1:12" ht="53.25" customHeight="1">
      <c r="A74" s="297" t="s">
        <v>137</v>
      </c>
      <c r="B74" s="46" t="s">
        <v>138</v>
      </c>
      <c r="C74" s="20" t="s">
        <v>63</v>
      </c>
      <c r="D74" s="36" t="s">
        <v>40</v>
      </c>
      <c r="E74" s="18">
        <v>16.056000000000001</v>
      </c>
      <c r="F74" s="13">
        <f t="shared" si="5"/>
        <v>13.63</v>
      </c>
      <c r="G74" s="13">
        <f t="shared" si="6"/>
        <v>218.84</v>
      </c>
      <c r="H74" s="18">
        <v>16.056000000000001</v>
      </c>
      <c r="I74" s="13">
        <f t="shared" si="7"/>
        <v>13.62</v>
      </c>
      <c r="J74" s="13">
        <f t="shared" si="8"/>
        <v>218.68</v>
      </c>
      <c r="K74" s="27">
        <v>27.25</v>
      </c>
      <c r="L74" s="190">
        <f t="shared" si="9"/>
        <v>437.52</v>
      </c>
    </row>
    <row r="75" spans="1:12" ht="43.35" customHeight="1">
      <c r="A75" s="297"/>
      <c r="B75" s="46" t="s">
        <v>139</v>
      </c>
      <c r="C75" s="20" t="s">
        <v>63</v>
      </c>
      <c r="D75" s="36" t="s">
        <v>40</v>
      </c>
      <c r="E75" s="18">
        <v>16.056000000000001</v>
      </c>
      <c r="F75" s="13">
        <f t="shared" si="5"/>
        <v>150</v>
      </c>
      <c r="G75" s="13">
        <f t="shared" si="6"/>
        <v>2408.4</v>
      </c>
      <c r="H75" s="18">
        <v>16.056000000000001</v>
      </c>
      <c r="I75" s="13">
        <f t="shared" si="7"/>
        <v>150</v>
      </c>
      <c r="J75" s="13">
        <f t="shared" si="8"/>
        <v>2408.4</v>
      </c>
      <c r="K75" s="27">
        <v>300</v>
      </c>
      <c r="L75" s="190">
        <f t="shared" si="9"/>
        <v>4816.8</v>
      </c>
    </row>
    <row r="76" spans="1:12" ht="58.9" customHeight="1">
      <c r="A76" s="212" t="s">
        <v>140</v>
      </c>
      <c r="B76" s="46" t="s">
        <v>141</v>
      </c>
      <c r="C76" s="13" t="s">
        <v>45</v>
      </c>
      <c r="D76" s="36" t="s">
        <v>29</v>
      </c>
      <c r="E76" s="10">
        <v>10.295999999999999</v>
      </c>
      <c r="F76" s="13">
        <f t="shared" si="5"/>
        <v>209</v>
      </c>
      <c r="G76" s="13">
        <f t="shared" si="6"/>
        <v>2151.86</v>
      </c>
      <c r="H76" s="10">
        <v>10.295999999999999</v>
      </c>
      <c r="I76" s="13">
        <f t="shared" si="7"/>
        <v>209</v>
      </c>
      <c r="J76" s="13">
        <f t="shared" si="8"/>
        <v>2151.86</v>
      </c>
      <c r="K76" s="27">
        <v>418</v>
      </c>
      <c r="L76" s="190">
        <f t="shared" si="9"/>
        <v>4303.72</v>
      </c>
    </row>
    <row r="77" spans="1:12" ht="55.5" customHeight="1">
      <c r="A77" s="212" t="s">
        <v>142</v>
      </c>
      <c r="B77" s="46" t="s">
        <v>143</v>
      </c>
      <c r="C77" s="13" t="s">
        <v>45</v>
      </c>
      <c r="D77" s="36" t="s">
        <v>29</v>
      </c>
      <c r="E77" s="10">
        <v>10.295999999999999</v>
      </c>
      <c r="F77" s="13">
        <f t="shared" si="5"/>
        <v>9.36</v>
      </c>
      <c r="G77" s="13">
        <f t="shared" si="6"/>
        <v>96.37</v>
      </c>
      <c r="H77" s="10">
        <v>10.295999999999999</v>
      </c>
      <c r="I77" s="13">
        <f t="shared" si="7"/>
        <v>9.3500000000000014</v>
      </c>
      <c r="J77" s="13">
        <f t="shared" si="8"/>
        <v>96.27</v>
      </c>
      <c r="K77" s="27">
        <v>18.71</v>
      </c>
      <c r="L77" s="190">
        <f t="shared" si="9"/>
        <v>192.64</v>
      </c>
    </row>
    <row r="78" spans="1:12" ht="51.4" customHeight="1">
      <c r="A78" s="212" t="s">
        <v>144</v>
      </c>
      <c r="B78" s="35" t="s">
        <v>145</v>
      </c>
      <c r="C78" s="20" t="s">
        <v>63</v>
      </c>
      <c r="D78" s="12" t="s">
        <v>40</v>
      </c>
      <c r="E78" s="18">
        <v>16.056000000000001</v>
      </c>
      <c r="F78" s="13">
        <f t="shared" si="5"/>
        <v>150</v>
      </c>
      <c r="G78" s="13">
        <f t="shared" si="6"/>
        <v>2408.4</v>
      </c>
      <c r="H78" s="18">
        <v>16.056000000000001</v>
      </c>
      <c r="I78" s="13">
        <f t="shared" si="7"/>
        <v>150</v>
      </c>
      <c r="J78" s="13">
        <f t="shared" si="8"/>
        <v>2408.4</v>
      </c>
      <c r="K78" s="27">
        <v>300</v>
      </c>
      <c r="L78" s="190">
        <f t="shared" si="9"/>
        <v>4816.8</v>
      </c>
    </row>
    <row r="79" spans="1:12" ht="70.150000000000006" customHeight="1">
      <c r="A79" s="212" t="s">
        <v>146</v>
      </c>
      <c r="B79" s="35" t="s">
        <v>147</v>
      </c>
      <c r="C79" s="36" t="s">
        <v>148</v>
      </c>
      <c r="D79" s="12" t="s">
        <v>40</v>
      </c>
      <c r="E79" s="18">
        <v>16.056000000000001</v>
      </c>
      <c r="F79" s="13">
        <f t="shared" si="5"/>
        <v>16</v>
      </c>
      <c r="G79" s="13">
        <f t="shared" si="6"/>
        <v>256.89999999999998</v>
      </c>
      <c r="H79" s="18">
        <v>16.056000000000001</v>
      </c>
      <c r="I79" s="13">
        <f t="shared" si="7"/>
        <v>16</v>
      </c>
      <c r="J79" s="13">
        <f t="shared" si="8"/>
        <v>256.89999999999998</v>
      </c>
      <c r="K79" s="27">
        <v>32</v>
      </c>
      <c r="L79" s="190">
        <f t="shared" si="9"/>
        <v>513.79999999999995</v>
      </c>
    </row>
    <row r="80" spans="1:12" ht="69.400000000000006" customHeight="1">
      <c r="A80" s="212" t="s">
        <v>149</v>
      </c>
      <c r="B80" s="35" t="s">
        <v>150</v>
      </c>
      <c r="C80" s="36" t="s">
        <v>151</v>
      </c>
      <c r="D80" s="12" t="s">
        <v>40</v>
      </c>
      <c r="E80" s="18">
        <v>16.056000000000001</v>
      </c>
      <c r="F80" s="13">
        <f t="shared" si="5"/>
        <v>27.5</v>
      </c>
      <c r="G80" s="13">
        <f t="shared" si="6"/>
        <v>441.54</v>
      </c>
      <c r="H80" s="18">
        <v>16.056000000000001</v>
      </c>
      <c r="I80" s="13">
        <f t="shared" si="7"/>
        <v>27.5</v>
      </c>
      <c r="J80" s="13">
        <f t="shared" si="8"/>
        <v>441.54</v>
      </c>
      <c r="K80" s="27">
        <v>55</v>
      </c>
      <c r="L80" s="190">
        <f t="shared" si="9"/>
        <v>883.08</v>
      </c>
    </row>
    <row r="81" spans="1:12" ht="53.65" customHeight="1">
      <c r="A81" s="297" t="s">
        <v>152</v>
      </c>
      <c r="B81" s="46" t="s">
        <v>153</v>
      </c>
      <c r="C81" s="298" t="s">
        <v>39</v>
      </c>
      <c r="D81" s="36" t="s">
        <v>40</v>
      </c>
      <c r="E81" s="18">
        <v>16.056000000000001</v>
      </c>
      <c r="F81" s="13">
        <f t="shared" si="5"/>
        <v>6.05</v>
      </c>
      <c r="G81" s="13">
        <f t="shared" si="6"/>
        <v>97.14</v>
      </c>
      <c r="H81" s="18">
        <v>16.056000000000001</v>
      </c>
      <c r="I81" s="13">
        <f t="shared" si="7"/>
        <v>6.05</v>
      </c>
      <c r="J81" s="13">
        <f t="shared" si="8"/>
        <v>97.14</v>
      </c>
      <c r="K81" s="27">
        <v>12.1</v>
      </c>
      <c r="L81" s="190">
        <f t="shared" si="9"/>
        <v>194.28</v>
      </c>
    </row>
    <row r="82" spans="1:12" ht="42.75" customHeight="1">
      <c r="A82" s="297"/>
      <c r="B82" s="46" t="s">
        <v>154</v>
      </c>
      <c r="C82" s="298"/>
      <c r="D82" s="36" t="s">
        <v>40</v>
      </c>
      <c r="E82" s="18">
        <v>16.056000000000001</v>
      </c>
      <c r="F82" s="13">
        <f t="shared" si="5"/>
        <v>40</v>
      </c>
      <c r="G82" s="13">
        <f t="shared" si="6"/>
        <v>642.24</v>
      </c>
      <c r="H82" s="18">
        <v>16.056000000000001</v>
      </c>
      <c r="I82" s="13">
        <f t="shared" si="7"/>
        <v>40</v>
      </c>
      <c r="J82" s="13">
        <f t="shared" si="8"/>
        <v>642.24</v>
      </c>
      <c r="K82" s="27">
        <v>80</v>
      </c>
      <c r="L82" s="190">
        <f t="shared" si="9"/>
        <v>1284.48</v>
      </c>
    </row>
    <row r="83" spans="1:12" ht="41.25" customHeight="1">
      <c r="A83" s="297" t="s">
        <v>155</v>
      </c>
      <c r="B83" s="46" t="s">
        <v>156</v>
      </c>
      <c r="C83" s="36" t="s">
        <v>157</v>
      </c>
      <c r="D83" s="36" t="s">
        <v>40</v>
      </c>
      <c r="E83" s="18">
        <v>16.056000000000001</v>
      </c>
      <c r="F83" s="13">
        <f t="shared" si="5"/>
        <v>15</v>
      </c>
      <c r="G83" s="13">
        <f t="shared" si="6"/>
        <v>240.84</v>
      </c>
      <c r="H83" s="18">
        <v>16.056000000000001</v>
      </c>
      <c r="I83" s="13">
        <f t="shared" si="7"/>
        <v>15</v>
      </c>
      <c r="J83" s="13">
        <f t="shared" si="8"/>
        <v>240.84</v>
      </c>
      <c r="K83" s="27">
        <v>30</v>
      </c>
      <c r="L83" s="190">
        <f t="shared" si="9"/>
        <v>481.68</v>
      </c>
    </row>
    <row r="84" spans="1:12" ht="41.25" customHeight="1">
      <c r="A84" s="297"/>
      <c r="B84" s="46" t="s">
        <v>158</v>
      </c>
      <c r="C84" s="36" t="s">
        <v>157</v>
      </c>
      <c r="D84" s="36" t="s">
        <v>40</v>
      </c>
      <c r="E84" s="18">
        <v>16.056000000000001</v>
      </c>
      <c r="F84" s="13">
        <f t="shared" si="5"/>
        <v>75</v>
      </c>
      <c r="G84" s="13">
        <f t="shared" si="6"/>
        <v>1204.2</v>
      </c>
      <c r="H84" s="18">
        <v>16.056000000000001</v>
      </c>
      <c r="I84" s="13">
        <f t="shared" si="7"/>
        <v>75</v>
      </c>
      <c r="J84" s="13">
        <f>I84*H84</f>
        <v>1204.2</v>
      </c>
      <c r="K84" s="27">
        <v>150</v>
      </c>
      <c r="L84" s="190">
        <f t="shared" si="9"/>
        <v>2408.4</v>
      </c>
    </row>
    <row r="85" spans="1:12" ht="44.85" customHeight="1">
      <c r="A85" s="297" t="s">
        <v>159</v>
      </c>
      <c r="B85" s="35" t="s">
        <v>160</v>
      </c>
      <c r="C85" s="36" t="s">
        <v>161</v>
      </c>
      <c r="D85" s="36" t="s">
        <v>40</v>
      </c>
      <c r="E85" s="18">
        <v>16.056000000000001</v>
      </c>
      <c r="F85" s="13">
        <f t="shared" si="5"/>
        <v>4</v>
      </c>
      <c r="G85" s="13">
        <f t="shared" si="6"/>
        <v>64.22</v>
      </c>
      <c r="H85" s="18">
        <v>16.056000000000001</v>
      </c>
      <c r="I85" s="13">
        <f t="shared" si="7"/>
        <v>4</v>
      </c>
      <c r="J85" s="13">
        <f t="shared" ref="J85:J108" si="10">ROUND(H85*I85,2)</f>
        <v>64.22</v>
      </c>
      <c r="K85" s="27">
        <v>8</v>
      </c>
      <c r="L85" s="190">
        <f t="shared" si="9"/>
        <v>128.44</v>
      </c>
    </row>
    <row r="86" spans="1:12" ht="46.9" customHeight="1">
      <c r="A86" s="297"/>
      <c r="B86" s="35" t="s">
        <v>162</v>
      </c>
      <c r="C86" s="36" t="s">
        <v>161</v>
      </c>
      <c r="D86" s="36" t="s">
        <v>40</v>
      </c>
      <c r="E86" s="18">
        <v>16.056000000000001</v>
      </c>
      <c r="F86" s="13">
        <f t="shared" si="5"/>
        <v>8</v>
      </c>
      <c r="G86" s="13">
        <f t="shared" si="6"/>
        <v>128.44999999999999</v>
      </c>
      <c r="H86" s="18">
        <v>16.056000000000001</v>
      </c>
      <c r="I86" s="13">
        <f t="shared" si="7"/>
        <v>8</v>
      </c>
      <c r="J86" s="13">
        <f t="shared" si="10"/>
        <v>128.44999999999999</v>
      </c>
      <c r="K86" s="27">
        <v>16</v>
      </c>
      <c r="L86" s="190">
        <f t="shared" si="9"/>
        <v>256.89999999999998</v>
      </c>
    </row>
    <row r="87" spans="1:12" ht="61.9" customHeight="1">
      <c r="A87" s="297" t="s">
        <v>163</v>
      </c>
      <c r="B87" s="46" t="s">
        <v>164</v>
      </c>
      <c r="C87" s="13" t="s">
        <v>45</v>
      </c>
      <c r="D87" s="36" t="s">
        <v>29</v>
      </c>
      <c r="E87" s="10">
        <v>10.295999999999999</v>
      </c>
      <c r="F87" s="13">
        <f t="shared" si="5"/>
        <v>119.2</v>
      </c>
      <c r="G87" s="13">
        <f t="shared" si="6"/>
        <v>1227.28</v>
      </c>
      <c r="H87" s="10">
        <v>10.295999999999999</v>
      </c>
      <c r="I87" s="13">
        <f t="shared" si="7"/>
        <v>119.2</v>
      </c>
      <c r="J87" s="13">
        <f t="shared" si="10"/>
        <v>1227.28</v>
      </c>
      <c r="K87" s="27">
        <v>238.4</v>
      </c>
      <c r="L87" s="190">
        <f t="shared" si="9"/>
        <v>2454.56</v>
      </c>
    </row>
    <row r="88" spans="1:12" ht="71.650000000000006" customHeight="1">
      <c r="A88" s="297"/>
      <c r="B88" s="46" t="s">
        <v>165</v>
      </c>
      <c r="C88" s="13" t="s">
        <v>45</v>
      </c>
      <c r="D88" s="36" t="s">
        <v>29</v>
      </c>
      <c r="E88" s="10">
        <v>10.295999999999999</v>
      </c>
      <c r="F88" s="13">
        <f t="shared" si="5"/>
        <v>57.89</v>
      </c>
      <c r="G88" s="13">
        <f t="shared" si="6"/>
        <v>596.04</v>
      </c>
      <c r="H88" s="10">
        <v>10.295999999999999</v>
      </c>
      <c r="I88" s="13">
        <f t="shared" si="7"/>
        <v>57.89</v>
      </c>
      <c r="J88" s="13">
        <f t="shared" si="10"/>
        <v>596.04</v>
      </c>
      <c r="K88" s="27">
        <v>115.78</v>
      </c>
      <c r="L88" s="190">
        <f t="shared" si="9"/>
        <v>1192.08</v>
      </c>
    </row>
    <row r="89" spans="1:12" ht="56.65" customHeight="1">
      <c r="A89" s="297" t="s">
        <v>166</v>
      </c>
      <c r="B89" s="46" t="s">
        <v>167</v>
      </c>
      <c r="C89" s="13" t="s">
        <v>45</v>
      </c>
      <c r="D89" s="36" t="s">
        <v>29</v>
      </c>
      <c r="E89" s="10">
        <v>10.295999999999999</v>
      </c>
      <c r="F89" s="13">
        <f t="shared" si="5"/>
        <v>1.43</v>
      </c>
      <c r="G89" s="13">
        <f t="shared" si="6"/>
        <v>14.72</v>
      </c>
      <c r="H89" s="10">
        <v>10.295999999999999</v>
      </c>
      <c r="I89" s="13">
        <f t="shared" si="7"/>
        <v>1.43</v>
      </c>
      <c r="J89" s="13">
        <f t="shared" si="10"/>
        <v>14.72</v>
      </c>
      <c r="K89" s="27">
        <v>2.86</v>
      </c>
      <c r="L89" s="190">
        <f t="shared" si="9"/>
        <v>29.44</v>
      </c>
    </row>
    <row r="90" spans="1:12" ht="57.4" customHeight="1">
      <c r="A90" s="297"/>
      <c r="B90" s="46" t="s">
        <v>168</v>
      </c>
      <c r="C90" s="13" t="s">
        <v>45</v>
      </c>
      <c r="D90" s="36" t="s">
        <v>29</v>
      </c>
      <c r="E90" s="10">
        <v>10.295999999999999</v>
      </c>
      <c r="F90" s="13">
        <f t="shared" si="5"/>
        <v>70.42</v>
      </c>
      <c r="G90" s="13">
        <f t="shared" si="6"/>
        <v>725.04</v>
      </c>
      <c r="H90" s="10">
        <v>10.295999999999999</v>
      </c>
      <c r="I90" s="13">
        <f t="shared" si="7"/>
        <v>70.410000000000011</v>
      </c>
      <c r="J90" s="13">
        <f t="shared" si="10"/>
        <v>724.94</v>
      </c>
      <c r="K90" s="27">
        <v>140.83000000000001</v>
      </c>
      <c r="L90" s="190">
        <f t="shared" si="9"/>
        <v>1449.98</v>
      </c>
    </row>
    <row r="91" spans="1:12" ht="53.65" customHeight="1">
      <c r="A91" s="212" t="s">
        <v>169</v>
      </c>
      <c r="B91" s="46" t="s">
        <v>170</v>
      </c>
      <c r="C91" s="13" t="s">
        <v>45</v>
      </c>
      <c r="D91" s="36" t="s">
        <v>29</v>
      </c>
      <c r="E91" s="10">
        <v>10.295999999999999</v>
      </c>
      <c r="F91" s="13">
        <f t="shared" ref="F91:F108" si="11">ROUND(K91/2,2)</f>
        <v>350</v>
      </c>
      <c r="G91" s="13">
        <f t="shared" ref="G91:G108" si="12">ROUND(E91*F91,2)</f>
        <v>3603.6</v>
      </c>
      <c r="H91" s="10">
        <v>10.295999999999999</v>
      </c>
      <c r="I91" s="13">
        <f t="shared" ref="I91:I108" si="13">K91-F91</f>
        <v>350</v>
      </c>
      <c r="J91" s="13">
        <f t="shared" si="10"/>
        <v>3603.6</v>
      </c>
      <c r="K91" s="27">
        <v>700</v>
      </c>
      <c r="L91" s="190">
        <f t="shared" ref="L91:L108" si="14">G91+J91</f>
        <v>7207.2</v>
      </c>
    </row>
    <row r="92" spans="1:12" ht="51.4" customHeight="1">
      <c r="A92" s="297" t="s">
        <v>171</v>
      </c>
      <c r="B92" s="46" t="s">
        <v>172</v>
      </c>
      <c r="C92" s="13" t="s">
        <v>45</v>
      </c>
      <c r="D92" s="36" t="s">
        <v>29</v>
      </c>
      <c r="E92" s="10">
        <v>10.295999999999999</v>
      </c>
      <c r="F92" s="13">
        <f t="shared" si="11"/>
        <v>6</v>
      </c>
      <c r="G92" s="13">
        <f t="shared" si="12"/>
        <v>61.78</v>
      </c>
      <c r="H92" s="10">
        <v>10.295999999999999</v>
      </c>
      <c r="I92" s="13">
        <f t="shared" si="13"/>
        <v>6</v>
      </c>
      <c r="J92" s="13">
        <f t="shared" si="10"/>
        <v>61.78</v>
      </c>
      <c r="K92" s="27">
        <v>12</v>
      </c>
      <c r="L92" s="190">
        <f t="shared" si="14"/>
        <v>123.56</v>
      </c>
    </row>
    <row r="93" spans="1:12" ht="61.15" customHeight="1">
      <c r="A93" s="297"/>
      <c r="B93" s="46" t="s">
        <v>173</v>
      </c>
      <c r="C93" s="13" t="s">
        <v>45</v>
      </c>
      <c r="D93" s="36" t="s">
        <v>29</v>
      </c>
      <c r="E93" s="10">
        <v>10.295999999999999</v>
      </c>
      <c r="F93" s="13">
        <f t="shared" si="11"/>
        <v>350</v>
      </c>
      <c r="G93" s="13">
        <f t="shared" si="12"/>
        <v>3603.6</v>
      </c>
      <c r="H93" s="10">
        <v>10.295999999999999</v>
      </c>
      <c r="I93" s="13">
        <f t="shared" si="13"/>
        <v>350</v>
      </c>
      <c r="J93" s="13">
        <f t="shared" si="10"/>
        <v>3603.6</v>
      </c>
      <c r="K93" s="27">
        <v>700</v>
      </c>
      <c r="L93" s="190">
        <f t="shared" si="14"/>
        <v>7207.2</v>
      </c>
    </row>
    <row r="94" spans="1:12" ht="67.900000000000006" customHeight="1">
      <c r="A94" s="297"/>
      <c r="B94" s="46" t="s">
        <v>174</v>
      </c>
      <c r="C94" s="13" t="s">
        <v>45</v>
      </c>
      <c r="D94" s="36" t="s">
        <v>29</v>
      </c>
      <c r="E94" s="10">
        <v>10.295999999999999</v>
      </c>
      <c r="F94" s="13">
        <f t="shared" si="11"/>
        <v>180.57</v>
      </c>
      <c r="G94" s="13">
        <f t="shared" si="12"/>
        <v>1859.15</v>
      </c>
      <c r="H94" s="10">
        <v>10.295999999999999</v>
      </c>
      <c r="I94" s="13">
        <f t="shared" si="13"/>
        <v>180.56600000000003</v>
      </c>
      <c r="J94" s="13">
        <f t="shared" si="10"/>
        <v>1859.11</v>
      </c>
      <c r="K94" s="27">
        <v>361.13600000000002</v>
      </c>
      <c r="L94" s="190">
        <f t="shared" si="14"/>
        <v>3718.26</v>
      </c>
    </row>
    <row r="95" spans="1:12" ht="67.150000000000006" customHeight="1">
      <c r="A95" s="212" t="s">
        <v>175</v>
      </c>
      <c r="B95" s="46" t="s">
        <v>176</v>
      </c>
      <c r="C95" s="13" t="s">
        <v>45</v>
      </c>
      <c r="D95" s="36" t="s">
        <v>29</v>
      </c>
      <c r="E95" s="10">
        <v>10.295999999999999</v>
      </c>
      <c r="F95" s="13">
        <f t="shared" si="11"/>
        <v>168.68</v>
      </c>
      <c r="G95" s="13">
        <f t="shared" si="12"/>
        <v>1736.73</v>
      </c>
      <c r="H95" s="10">
        <v>10.295999999999999</v>
      </c>
      <c r="I95" s="13">
        <f t="shared" si="13"/>
        <v>168.68</v>
      </c>
      <c r="J95" s="13">
        <f t="shared" si="10"/>
        <v>1736.73</v>
      </c>
      <c r="K95" s="27">
        <v>337.36</v>
      </c>
      <c r="L95" s="190">
        <f t="shared" si="14"/>
        <v>3473.46</v>
      </c>
    </row>
    <row r="96" spans="1:12" ht="70.900000000000006" customHeight="1">
      <c r="A96" s="212" t="s">
        <v>177</v>
      </c>
      <c r="B96" s="46" t="s">
        <v>178</v>
      </c>
      <c r="C96" s="13" t="s">
        <v>45</v>
      </c>
      <c r="D96" s="36" t="s">
        <v>29</v>
      </c>
      <c r="E96" s="10">
        <v>10.295999999999999</v>
      </c>
      <c r="F96" s="13">
        <f t="shared" si="11"/>
        <v>75</v>
      </c>
      <c r="G96" s="13">
        <f t="shared" si="12"/>
        <v>772.2</v>
      </c>
      <c r="H96" s="10">
        <v>10.295999999999999</v>
      </c>
      <c r="I96" s="13">
        <f t="shared" si="13"/>
        <v>75</v>
      </c>
      <c r="J96" s="13">
        <f t="shared" si="10"/>
        <v>772.2</v>
      </c>
      <c r="K96" s="27">
        <v>150</v>
      </c>
      <c r="L96" s="190">
        <f t="shared" si="14"/>
        <v>1544.4</v>
      </c>
    </row>
    <row r="97" spans="1:12" ht="65.650000000000006" customHeight="1">
      <c r="A97" s="297" t="s">
        <v>179</v>
      </c>
      <c r="B97" s="34" t="s">
        <v>180</v>
      </c>
      <c r="C97" s="13" t="s">
        <v>45</v>
      </c>
      <c r="D97" s="36" t="s">
        <v>29</v>
      </c>
      <c r="E97" s="10">
        <v>10.295999999999999</v>
      </c>
      <c r="F97" s="13">
        <f t="shared" si="11"/>
        <v>54.86</v>
      </c>
      <c r="G97" s="13">
        <f t="shared" si="12"/>
        <v>564.84</v>
      </c>
      <c r="H97" s="10">
        <v>10.295999999999999</v>
      </c>
      <c r="I97" s="13">
        <f t="shared" si="13"/>
        <v>54.861699999999999</v>
      </c>
      <c r="J97" s="13">
        <f t="shared" si="10"/>
        <v>564.86</v>
      </c>
      <c r="K97" s="27">
        <v>109.7217</v>
      </c>
      <c r="L97" s="190">
        <f t="shared" si="14"/>
        <v>1129.7</v>
      </c>
    </row>
    <row r="98" spans="1:12" ht="66.400000000000006" customHeight="1">
      <c r="A98" s="297"/>
      <c r="B98" s="46" t="s">
        <v>181</v>
      </c>
      <c r="C98" s="13" t="s">
        <v>45</v>
      </c>
      <c r="D98" s="36" t="s">
        <v>29</v>
      </c>
      <c r="E98" s="10">
        <v>10.295999999999999</v>
      </c>
      <c r="F98" s="13">
        <f t="shared" si="11"/>
        <v>100.36</v>
      </c>
      <c r="G98" s="13">
        <f t="shared" si="12"/>
        <v>1033.31</v>
      </c>
      <c r="H98" s="10">
        <v>10.295999999999999</v>
      </c>
      <c r="I98" s="13">
        <f t="shared" si="13"/>
        <v>100.35260000000001</v>
      </c>
      <c r="J98" s="13">
        <f t="shared" si="10"/>
        <v>1033.23</v>
      </c>
      <c r="K98" s="27">
        <v>200.71260000000001</v>
      </c>
      <c r="L98" s="190">
        <f t="shared" si="14"/>
        <v>2066.54</v>
      </c>
    </row>
    <row r="99" spans="1:12" ht="65.650000000000006" customHeight="1">
      <c r="A99" s="297" t="s">
        <v>182</v>
      </c>
      <c r="B99" s="46" t="s">
        <v>183</v>
      </c>
      <c r="C99" s="13" t="s">
        <v>45</v>
      </c>
      <c r="D99" s="36" t="s">
        <v>29</v>
      </c>
      <c r="E99" s="10">
        <v>10.295999999999999</v>
      </c>
      <c r="F99" s="13">
        <f t="shared" si="11"/>
        <v>2.15</v>
      </c>
      <c r="G99" s="13">
        <f t="shared" si="12"/>
        <v>22.14</v>
      </c>
      <c r="H99" s="10">
        <v>10.295999999999999</v>
      </c>
      <c r="I99" s="13">
        <f t="shared" si="13"/>
        <v>2.15</v>
      </c>
      <c r="J99" s="13">
        <f t="shared" si="10"/>
        <v>22.14</v>
      </c>
      <c r="K99" s="27">
        <v>4.3</v>
      </c>
      <c r="L99" s="190">
        <f t="shared" si="14"/>
        <v>44.28</v>
      </c>
    </row>
    <row r="100" spans="1:12" ht="52.5" customHeight="1">
      <c r="A100" s="297"/>
      <c r="B100" s="46" t="s">
        <v>184</v>
      </c>
      <c r="C100" s="13" t="s">
        <v>45</v>
      </c>
      <c r="D100" s="36" t="s">
        <v>29</v>
      </c>
      <c r="E100" s="10">
        <v>10.295999999999999</v>
      </c>
      <c r="F100" s="13">
        <f t="shared" si="11"/>
        <v>30</v>
      </c>
      <c r="G100" s="13">
        <f t="shared" si="12"/>
        <v>308.88</v>
      </c>
      <c r="H100" s="10">
        <v>10.295999999999999</v>
      </c>
      <c r="I100" s="13">
        <f t="shared" si="13"/>
        <v>30</v>
      </c>
      <c r="J100" s="13">
        <f t="shared" si="10"/>
        <v>308.88</v>
      </c>
      <c r="K100" s="27">
        <v>60</v>
      </c>
      <c r="L100" s="190">
        <f t="shared" si="14"/>
        <v>617.76</v>
      </c>
    </row>
    <row r="101" spans="1:12" ht="52.5" customHeight="1">
      <c r="A101" s="212" t="s">
        <v>185</v>
      </c>
      <c r="B101" s="46" t="s">
        <v>186</v>
      </c>
      <c r="C101" s="13" t="s">
        <v>45</v>
      </c>
      <c r="D101" s="36" t="s">
        <v>29</v>
      </c>
      <c r="E101" s="10">
        <v>10.295999999999999</v>
      </c>
      <c r="F101" s="13">
        <f t="shared" si="11"/>
        <v>22.5</v>
      </c>
      <c r="G101" s="13">
        <f t="shared" si="12"/>
        <v>231.66</v>
      </c>
      <c r="H101" s="10">
        <v>10.295999999999999</v>
      </c>
      <c r="I101" s="13">
        <f t="shared" si="13"/>
        <v>22.5</v>
      </c>
      <c r="J101" s="13">
        <f t="shared" si="10"/>
        <v>231.66</v>
      </c>
      <c r="K101" s="27">
        <v>45</v>
      </c>
      <c r="L101" s="190">
        <f t="shared" si="14"/>
        <v>463.32</v>
      </c>
    </row>
    <row r="102" spans="1:12" ht="52.5" customHeight="1">
      <c r="A102" s="212" t="s">
        <v>187</v>
      </c>
      <c r="B102" s="46" t="s">
        <v>188</v>
      </c>
      <c r="C102" s="13" t="s">
        <v>45</v>
      </c>
      <c r="D102" s="36" t="s">
        <v>29</v>
      </c>
      <c r="E102" s="10">
        <v>10.295999999999999</v>
      </c>
      <c r="F102" s="13">
        <f t="shared" si="11"/>
        <v>70.95</v>
      </c>
      <c r="G102" s="13">
        <f t="shared" si="12"/>
        <v>730.5</v>
      </c>
      <c r="H102" s="10">
        <v>10.295999999999999</v>
      </c>
      <c r="I102" s="13">
        <f t="shared" si="13"/>
        <v>70.95</v>
      </c>
      <c r="J102" s="13">
        <f t="shared" si="10"/>
        <v>730.5</v>
      </c>
      <c r="K102" s="27">
        <v>141.9</v>
      </c>
      <c r="L102" s="190">
        <f t="shared" si="14"/>
        <v>1461</v>
      </c>
    </row>
    <row r="103" spans="1:12" ht="63.75" customHeight="1">
      <c r="A103" s="297" t="s">
        <v>189</v>
      </c>
      <c r="B103" s="46" t="s">
        <v>190</v>
      </c>
      <c r="C103" s="13" t="s">
        <v>45</v>
      </c>
      <c r="D103" s="36" t="s">
        <v>29</v>
      </c>
      <c r="E103" s="10">
        <v>10.295999999999999</v>
      </c>
      <c r="F103" s="13">
        <f t="shared" si="11"/>
        <v>6.69</v>
      </c>
      <c r="G103" s="13">
        <f t="shared" si="12"/>
        <v>68.88</v>
      </c>
      <c r="H103" s="10">
        <v>10.295999999999999</v>
      </c>
      <c r="I103" s="13">
        <f t="shared" si="13"/>
        <v>6.69</v>
      </c>
      <c r="J103" s="13">
        <f t="shared" si="10"/>
        <v>68.88</v>
      </c>
      <c r="K103" s="27">
        <v>13.38</v>
      </c>
      <c r="L103" s="190">
        <f t="shared" si="14"/>
        <v>137.76</v>
      </c>
    </row>
    <row r="104" spans="1:12" ht="72.400000000000006" customHeight="1">
      <c r="A104" s="297"/>
      <c r="B104" s="46" t="s">
        <v>191</v>
      </c>
      <c r="C104" s="13" t="s">
        <v>45</v>
      </c>
      <c r="D104" s="36" t="s">
        <v>29</v>
      </c>
      <c r="E104" s="10">
        <v>10.295999999999999</v>
      </c>
      <c r="F104" s="13">
        <f t="shared" si="11"/>
        <v>21.85</v>
      </c>
      <c r="G104" s="13">
        <f t="shared" si="12"/>
        <v>224.97</v>
      </c>
      <c r="H104" s="10">
        <v>10.295999999999999</v>
      </c>
      <c r="I104" s="13">
        <f t="shared" si="13"/>
        <v>21.85</v>
      </c>
      <c r="J104" s="13">
        <f t="shared" si="10"/>
        <v>224.97</v>
      </c>
      <c r="K104" s="27">
        <v>43.7</v>
      </c>
      <c r="L104" s="190">
        <f t="shared" si="14"/>
        <v>449.94</v>
      </c>
    </row>
    <row r="105" spans="1:12" ht="64.900000000000006" customHeight="1">
      <c r="A105" s="297" t="s">
        <v>192</v>
      </c>
      <c r="B105" s="46" t="s">
        <v>193</v>
      </c>
      <c r="C105" s="13" t="s">
        <v>45</v>
      </c>
      <c r="D105" s="36" t="s">
        <v>29</v>
      </c>
      <c r="E105" s="10">
        <v>10.295999999999999</v>
      </c>
      <c r="F105" s="13">
        <f t="shared" si="11"/>
        <v>6.5</v>
      </c>
      <c r="G105" s="13">
        <f t="shared" si="12"/>
        <v>66.92</v>
      </c>
      <c r="H105" s="10">
        <v>10.295999999999999</v>
      </c>
      <c r="I105" s="13">
        <f t="shared" si="13"/>
        <v>6.5</v>
      </c>
      <c r="J105" s="13">
        <f t="shared" si="10"/>
        <v>66.92</v>
      </c>
      <c r="K105" s="27">
        <v>13</v>
      </c>
      <c r="L105" s="190">
        <f t="shared" si="14"/>
        <v>133.84</v>
      </c>
    </row>
    <row r="106" spans="1:12" ht="63.4" customHeight="1">
      <c r="A106" s="297"/>
      <c r="B106" s="46" t="s">
        <v>194</v>
      </c>
      <c r="C106" s="13" t="s">
        <v>45</v>
      </c>
      <c r="D106" s="36" t="s">
        <v>29</v>
      </c>
      <c r="E106" s="10">
        <v>10.295999999999999</v>
      </c>
      <c r="F106" s="13">
        <f t="shared" si="11"/>
        <v>190</v>
      </c>
      <c r="G106" s="13">
        <f t="shared" si="12"/>
        <v>1956.24</v>
      </c>
      <c r="H106" s="10">
        <v>10.295999999999999</v>
      </c>
      <c r="I106" s="13">
        <f t="shared" si="13"/>
        <v>190</v>
      </c>
      <c r="J106" s="13">
        <f t="shared" si="10"/>
        <v>1956.24</v>
      </c>
      <c r="K106" s="27">
        <v>380</v>
      </c>
      <c r="L106" s="190">
        <f t="shared" si="14"/>
        <v>3912.48</v>
      </c>
    </row>
    <row r="107" spans="1:12" ht="54.75" customHeight="1">
      <c r="A107" s="297" t="s">
        <v>195</v>
      </c>
      <c r="B107" s="46" t="s">
        <v>196</v>
      </c>
      <c r="C107" s="36" t="s">
        <v>197</v>
      </c>
      <c r="D107" s="36" t="s">
        <v>40</v>
      </c>
      <c r="E107" s="18">
        <v>16.056000000000001</v>
      </c>
      <c r="F107" s="13">
        <f t="shared" si="11"/>
        <v>61.34</v>
      </c>
      <c r="G107" s="13">
        <f t="shared" si="12"/>
        <v>984.88</v>
      </c>
      <c r="H107" s="18">
        <v>16.056000000000001</v>
      </c>
      <c r="I107" s="13">
        <f t="shared" si="13"/>
        <v>61.33</v>
      </c>
      <c r="J107" s="13">
        <f t="shared" si="10"/>
        <v>984.71</v>
      </c>
      <c r="K107" s="27">
        <v>122.67</v>
      </c>
      <c r="L107" s="190">
        <f t="shared" si="14"/>
        <v>1969.5900000000001</v>
      </c>
    </row>
    <row r="108" spans="1:12" ht="49.9" customHeight="1">
      <c r="A108" s="297"/>
      <c r="B108" s="46" t="s">
        <v>198</v>
      </c>
      <c r="C108" s="36" t="s">
        <v>199</v>
      </c>
      <c r="D108" s="36" t="s">
        <v>40</v>
      </c>
      <c r="E108" s="18">
        <v>16.056000000000001</v>
      </c>
      <c r="F108" s="13">
        <f t="shared" si="11"/>
        <v>61.15</v>
      </c>
      <c r="G108" s="13">
        <f t="shared" si="12"/>
        <v>981.82</v>
      </c>
      <c r="H108" s="18">
        <v>16.056000000000001</v>
      </c>
      <c r="I108" s="13">
        <f t="shared" si="13"/>
        <v>61.15</v>
      </c>
      <c r="J108" s="13">
        <f t="shared" si="10"/>
        <v>981.82</v>
      </c>
      <c r="K108" s="27">
        <v>122.3</v>
      </c>
      <c r="L108" s="190">
        <f t="shared" si="14"/>
        <v>1963.64</v>
      </c>
    </row>
    <row r="109" spans="1:12" ht="59.25" customHeight="1">
      <c r="A109" s="297" t="s">
        <v>200</v>
      </c>
      <c r="B109" s="28" t="s">
        <v>201</v>
      </c>
      <c r="C109" s="29"/>
      <c r="D109" s="29"/>
      <c r="E109" s="37"/>
      <c r="F109" s="32">
        <f>SUM(F110:F112)</f>
        <v>42.05</v>
      </c>
      <c r="G109" s="32">
        <f>SUM(G110:G112)</f>
        <v>432.94</v>
      </c>
      <c r="H109" s="37"/>
      <c r="I109" s="32">
        <f>SUM(I110:I112)</f>
        <v>42.05</v>
      </c>
      <c r="J109" s="32">
        <f>SUM(J110:J112)</f>
        <v>432.94</v>
      </c>
      <c r="K109" s="29">
        <f>SUM(K110:K112)</f>
        <v>84.1</v>
      </c>
      <c r="L109" s="196">
        <f>SUM(L110:L112)</f>
        <v>865.88</v>
      </c>
    </row>
    <row r="110" spans="1:12" ht="43.5" customHeight="1">
      <c r="A110" s="297"/>
      <c r="B110" s="46" t="s">
        <v>202</v>
      </c>
      <c r="C110" s="36" t="s">
        <v>203</v>
      </c>
      <c r="D110" s="38" t="s">
        <v>204</v>
      </c>
      <c r="E110" s="18">
        <v>10.295999999999999</v>
      </c>
      <c r="F110" s="13">
        <f>ROUND(K110/2,2)</f>
        <v>21.5</v>
      </c>
      <c r="G110" s="13">
        <f>ROUND(E110*F110,2)</f>
        <v>221.36</v>
      </c>
      <c r="H110" s="18">
        <v>10.295999999999999</v>
      </c>
      <c r="I110" s="13">
        <f>K110-F110</f>
        <v>21.5</v>
      </c>
      <c r="J110" s="13">
        <f>ROUND(H110*I110,2)</f>
        <v>221.36</v>
      </c>
      <c r="K110" s="27">
        <v>43</v>
      </c>
      <c r="L110" s="190">
        <f>G110+J110</f>
        <v>442.72</v>
      </c>
    </row>
    <row r="111" spans="1:12" ht="57" customHeight="1">
      <c r="A111" s="297"/>
      <c r="B111" s="46" t="s">
        <v>205</v>
      </c>
      <c r="C111" s="36" t="s">
        <v>206</v>
      </c>
      <c r="D111" s="38" t="s">
        <v>204</v>
      </c>
      <c r="E111" s="18">
        <v>10.295999999999999</v>
      </c>
      <c r="F111" s="13">
        <f>ROUND(K111/2,2)</f>
        <v>20</v>
      </c>
      <c r="G111" s="13">
        <f>ROUND(E111*F111,2)</f>
        <v>205.92</v>
      </c>
      <c r="H111" s="18">
        <v>10.295999999999999</v>
      </c>
      <c r="I111" s="13">
        <f>K111-F111</f>
        <v>20</v>
      </c>
      <c r="J111" s="13">
        <f>ROUND(H111*I111,2)</f>
        <v>205.92</v>
      </c>
      <c r="K111" s="27">
        <v>40</v>
      </c>
      <c r="L111" s="190">
        <f>G111+J111</f>
        <v>411.84</v>
      </c>
    </row>
    <row r="112" spans="1:12" ht="53.25" customHeight="1">
      <c r="A112" s="297"/>
      <c r="B112" s="46" t="s">
        <v>207</v>
      </c>
      <c r="C112" s="36" t="s">
        <v>208</v>
      </c>
      <c r="D112" s="38" t="s">
        <v>204</v>
      </c>
      <c r="E112" s="18">
        <v>10.295999999999999</v>
      </c>
      <c r="F112" s="13">
        <f>ROUND(K112/2,2)</f>
        <v>0.55000000000000004</v>
      </c>
      <c r="G112" s="13">
        <f>ROUND(E112*F112,2)</f>
        <v>5.66</v>
      </c>
      <c r="H112" s="18">
        <v>10.295999999999999</v>
      </c>
      <c r="I112" s="13">
        <f>K112-F112</f>
        <v>0.55000000000000004</v>
      </c>
      <c r="J112" s="13">
        <f>ROUND(H112*I112,2)</f>
        <v>5.66</v>
      </c>
      <c r="K112" s="27">
        <v>1.1000000000000001</v>
      </c>
      <c r="L112" s="190">
        <f>G112+J112</f>
        <v>11.32</v>
      </c>
    </row>
    <row r="113" spans="1:12" ht="56.25" customHeight="1">
      <c r="A113" s="297"/>
      <c r="B113" s="39" t="s">
        <v>209</v>
      </c>
      <c r="C113" s="29"/>
      <c r="D113" s="29"/>
      <c r="E113" s="37"/>
      <c r="F113" s="32">
        <f>SUM(F114:F116)</f>
        <v>82.25</v>
      </c>
      <c r="G113" s="32">
        <f>SUM(G114:G116)</f>
        <v>846.85</v>
      </c>
      <c r="H113" s="37"/>
      <c r="I113" s="32">
        <f>SUM(I114:I116)</f>
        <v>82.25</v>
      </c>
      <c r="J113" s="32">
        <f>SUM(J114:J116)</f>
        <v>846.85</v>
      </c>
      <c r="K113" s="29">
        <f>SUM(K114:K116)</f>
        <v>164.5</v>
      </c>
      <c r="L113" s="196">
        <f>SUM(L114:L116)</f>
        <v>1693.7</v>
      </c>
    </row>
    <row r="114" spans="1:12" ht="54" customHeight="1">
      <c r="A114" s="297"/>
      <c r="B114" s="46" t="s">
        <v>202</v>
      </c>
      <c r="C114" s="36" t="s">
        <v>203</v>
      </c>
      <c r="D114" s="38" t="s">
        <v>204</v>
      </c>
      <c r="E114" s="18">
        <v>10.295999999999999</v>
      </c>
      <c r="F114" s="13">
        <f>ROUND(K114/2,2)</f>
        <v>55.5</v>
      </c>
      <c r="G114" s="13">
        <f>ROUND(E114*F114,2)</f>
        <v>571.42999999999995</v>
      </c>
      <c r="H114" s="18">
        <v>10.295999999999999</v>
      </c>
      <c r="I114" s="13">
        <f>K114-F114</f>
        <v>55.5</v>
      </c>
      <c r="J114" s="13">
        <f>ROUND(H114*I114,2)</f>
        <v>571.42999999999995</v>
      </c>
      <c r="K114" s="27">
        <v>111</v>
      </c>
      <c r="L114" s="190">
        <f>G114+J114</f>
        <v>1142.8599999999999</v>
      </c>
    </row>
    <row r="115" spans="1:12" ht="55.5" customHeight="1">
      <c r="A115" s="297"/>
      <c r="B115" s="46" t="s">
        <v>205</v>
      </c>
      <c r="C115" s="36" t="s">
        <v>206</v>
      </c>
      <c r="D115" s="38" t="s">
        <v>204</v>
      </c>
      <c r="E115" s="18">
        <v>10.295999999999999</v>
      </c>
      <c r="F115" s="13">
        <f>ROUND(K115/2,2)</f>
        <v>25.65</v>
      </c>
      <c r="G115" s="13">
        <f>ROUND(E115*F115,2)</f>
        <v>264.08999999999997</v>
      </c>
      <c r="H115" s="18">
        <v>10.295999999999999</v>
      </c>
      <c r="I115" s="13">
        <f>K115-F115</f>
        <v>25.65</v>
      </c>
      <c r="J115" s="13">
        <f>ROUND(H115*I115,2)</f>
        <v>264.08999999999997</v>
      </c>
      <c r="K115" s="27">
        <v>51.3</v>
      </c>
      <c r="L115" s="190">
        <f>G115+J115</f>
        <v>528.17999999999995</v>
      </c>
    </row>
    <row r="116" spans="1:12" ht="51.75" customHeight="1">
      <c r="A116" s="297"/>
      <c r="B116" s="46" t="s">
        <v>210</v>
      </c>
      <c r="C116" s="36" t="s">
        <v>208</v>
      </c>
      <c r="D116" s="38" t="s">
        <v>204</v>
      </c>
      <c r="E116" s="18">
        <v>10.295999999999999</v>
      </c>
      <c r="F116" s="13">
        <f>ROUND(K116/2,2)</f>
        <v>1.1000000000000001</v>
      </c>
      <c r="G116" s="13">
        <f>ROUND(E116*F116,2)</f>
        <v>11.33</v>
      </c>
      <c r="H116" s="18">
        <v>10.295999999999999</v>
      </c>
      <c r="I116" s="13">
        <f>K116-F116</f>
        <v>1.1000000000000001</v>
      </c>
      <c r="J116" s="13">
        <f>ROUND(H116*I116,2)</f>
        <v>11.33</v>
      </c>
      <c r="K116" s="27">
        <v>2.2000000000000002</v>
      </c>
      <c r="L116" s="190">
        <f>G116+J116</f>
        <v>22.66</v>
      </c>
    </row>
    <row r="117" spans="1:12" ht="51.75" customHeight="1">
      <c r="A117" s="297" t="s">
        <v>211</v>
      </c>
      <c r="B117" s="28" t="s">
        <v>212</v>
      </c>
      <c r="C117" s="29"/>
      <c r="D117" s="29"/>
      <c r="E117" s="37"/>
      <c r="F117" s="32">
        <f>F118+F119</f>
        <v>24</v>
      </c>
      <c r="G117" s="32">
        <f>G118+G119</f>
        <v>258.62</v>
      </c>
      <c r="H117" s="37"/>
      <c r="I117" s="32">
        <f>I118+I119</f>
        <v>24</v>
      </c>
      <c r="J117" s="32">
        <f>J118+J119</f>
        <v>258.62</v>
      </c>
      <c r="K117" s="29">
        <f>K118+K119</f>
        <v>48</v>
      </c>
      <c r="L117" s="196">
        <f>L118+L119</f>
        <v>517.24</v>
      </c>
    </row>
    <row r="118" spans="1:12" ht="55.5" customHeight="1">
      <c r="A118" s="297"/>
      <c r="B118" s="33" t="s">
        <v>213</v>
      </c>
      <c r="C118" s="13" t="s">
        <v>72</v>
      </c>
      <c r="D118" s="36" t="s">
        <v>29</v>
      </c>
      <c r="E118" s="18">
        <v>10.295999999999999</v>
      </c>
      <c r="F118" s="13">
        <f>ROUND(K118/2,2)</f>
        <v>22</v>
      </c>
      <c r="G118" s="13">
        <f>ROUND(E118*F118,2)</f>
        <v>226.51</v>
      </c>
      <c r="H118" s="18">
        <v>10.295999999999999</v>
      </c>
      <c r="I118" s="13">
        <f>K118-F118</f>
        <v>22</v>
      </c>
      <c r="J118" s="13">
        <f>ROUND(H118*I118,2)</f>
        <v>226.51</v>
      </c>
      <c r="K118" s="27">
        <v>44</v>
      </c>
      <c r="L118" s="190">
        <f>G118+J118</f>
        <v>453.02</v>
      </c>
    </row>
    <row r="119" spans="1:12" ht="40.5" customHeight="1">
      <c r="A119" s="297"/>
      <c r="B119" s="40" t="s">
        <v>214</v>
      </c>
      <c r="C119" s="36" t="s">
        <v>215</v>
      </c>
      <c r="D119" s="36" t="s">
        <v>40</v>
      </c>
      <c r="E119" s="18">
        <v>16.056000000000001</v>
      </c>
      <c r="F119" s="13">
        <f>ROUND(K119/2,2)</f>
        <v>2</v>
      </c>
      <c r="G119" s="13">
        <f>ROUND(E119*F119,2)</f>
        <v>32.11</v>
      </c>
      <c r="H119" s="18">
        <v>16.056000000000001</v>
      </c>
      <c r="I119" s="13">
        <f>K119-F119</f>
        <v>2</v>
      </c>
      <c r="J119" s="13">
        <f>ROUND(H119*I119,2)</f>
        <v>32.11</v>
      </c>
      <c r="K119" s="27">
        <v>4</v>
      </c>
      <c r="L119" s="190">
        <f>G119+J119</f>
        <v>64.22</v>
      </c>
    </row>
    <row r="120" spans="1:12" ht="64.900000000000006" customHeight="1">
      <c r="A120" s="297"/>
      <c r="B120" s="28" t="s">
        <v>216</v>
      </c>
      <c r="C120" s="29"/>
      <c r="D120" s="29"/>
      <c r="E120" s="29"/>
      <c r="F120" s="32">
        <f>F121+F122+F123+F124</f>
        <v>99.75</v>
      </c>
      <c r="G120" s="32">
        <f>G121+G122+G123+G124</f>
        <v>1073.0999999999999</v>
      </c>
      <c r="H120" s="29"/>
      <c r="I120" s="32">
        <f>I121+I122+I123+I124</f>
        <v>99.75</v>
      </c>
      <c r="J120" s="32">
        <f>J121+J122+J123+J124</f>
        <v>1073.0999999999999</v>
      </c>
      <c r="K120" s="29">
        <f>K121+K122+K123+K124</f>
        <v>199.5</v>
      </c>
      <c r="L120" s="196">
        <f>L121+L122+L123+L124</f>
        <v>2146.1999999999998</v>
      </c>
    </row>
    <row r="121" spans="1:12" ht="47.25" customHeight="1">
      <c r="A121" s="297"/>
      <c r="B121" s="33" t="s">
        <v>213</v>
      </c>
      <c r="C121" s="13" t="s">
        <v>72</v>
      </c>
      <c r="D121" s="36" t="s">
        <v>29</v>
      </c>
      <c r="E121" s="18">
        <v>10.295999999999999</v>
      </c>
      <c r="F121" s="13">
        <f>ROUND(K121/2,2)</f>
        <v>90</v>
      </c>
      <c r="G121" s="13">
        <f>ROUND(E121*F121,2)</f>
        <v>926.64</v>
      </c>
      <c r="H121" s="18">
        <v>10.295999999999999</v>
      </c>
      <c r="I121" s="13">
        <f>K121-F121</f>
        <v>90</v>
      </c>
      <c r="J121" s="13">
        <f>ROUND(H121*I121,2)</f>
        <v>926.64</v>
      </c>
      <c r="K121" s="27">
        <v>180</v>
      </c>
      <c r="L121" s="190">
        <f>G121+J121</f>
        <v>1853.28</v>
      </c>
    </row>
    <row r="122" spans="1:12" ht="29.25" customHeight="1">
      <c r="A122" s="297"/>
      <c r="B122" s="33" t="s">
        <v>217</v>
      </c>
      <c r="C122" s="36" t="s">
        <v>218</v>
      </c>
      <c r="D122" s="36" t="s">
        <v>40</v>
      </c>
      <c r="E122" s="18">
        <v>16.056000000000001</v>
      </c>
      <c r="F122" s="13">
        <f>ROUND(K122/2,2)</f>
        <v>6.5</v>
      </c>
      <c r="G122" s="13">
        <f>ROUND(E122*F122,2)</f>
        <v>104.36</v>
      </c>
      <c r="H122" s="18">
        <v>16.056000000000001</v>
      </c>
      <c r="I122" s="13">
        <f>K122-F122</f>
        <v>6.5</v>
      </c>
      <c r="J122" s="13">
        <f>ROUND(H122*I122,2)</f>
        <v>104.36</v>
      </c>
      <c r="K122" s="27">
        <v>13</v>
      </c>
      <c r="L122" s="190">
        <f>G122+J122</f>
        <v>208.72</v>
      </c>
    </row>
    <row r="123" spans="1:12" ht="40.5" customHeight="1">
      <c r="A123" s="297"/>
      <c r="B123" s="33" t="s">
        <v>219</v>
      </c>
      <c r="C123" s="36" t="s">
        <v>220</v>
      </c>
      <c r="D123" s="36" t="s">
        <v>40</v>
      </c>
      <c r="E123" s="18">
        <v>16.056000000000001</v>
      </c>
      <c r="F123" s="13">
        <f>ROUND(K123/2,2)</f>
        <v>1.5</v>
      </c>
      <c r="G123" s="13">
        <f>ROUND(E123*F123,2)</f>
        <v>24.08</v>
      </c>
      <c r="H123" s="18">
        <v>16.056000000000001</v>
      </c>
      <c r="I123" s="13">
        <f>K123-F123</f>
        <v>1.5</v>
      </c>
      <c r="J123" s="13">
        <f>ROUND(H123*I123,2)</f>
        <v>24.08</v>
      </c>
      <c r="K123" s="27">
        <v>3</v>
      </c>
      <c r="L123" s="190">
        <f>G123+J123</f>
        <v>48.16</v>
      </c>
    </row>
    <row r="124" spans="1:12" ht="27.6" customHeight="1">
      <c r="A124" s="297"/>
      <c r="B124" s="33" t="s">
        <v>221</v>
      </c>
      <c r="C124" s="36" t="s">
        <v>222</v>
      </c>
      <c r="D124" s="36" t="s">
        <v>29</v>
      </c>
      <c r="E124" s="18">
        <v>10.295999999999999</v>
      </c>
      <c r="F124" s="13">
        <f>ROUND(K124/2,2)</f>
        <v>1.75</v>
      </c>
      <c r="G124" s="13">
        <f>ROUND(E124*F124,2)</f>
        <v>18.02</v>
      </c>
      <c r="H124" s="18">
        <v>10.295999999999999</v>
      </c>
      <c r="I124" s="13">
        <f>K124-F124</f>
        <v>1.75</v>
      </c>
      <c r="J124" s="13">
        <f>ROUND(H124*I124,2)</f>
        <v>18.02</v>
      </c>
      <c r="K124" s="27">
        <v>3.5</v>
      </c>
      <c r="L124" s="190">
        <f>G124+J124</f>
        <v>36.04</v>
      </c>
    </row>
    <row r="125" spans="1:12" ht="64.5" customHeight="1">
      <c r="A125" s="297" t="s">
        <v>223</v>
      </c>
      <c r="B125" s="28" t="s">
        <v>224</v>
      </c>
      <c r="C125" s="29"/>
      <c r="D125" s="29"/>
      <c r="E125" s="32"/>
      <c r="F125" s="32">
        <f>F126+F127+F128+F129+F130+F131+F132</f>
        <v>127.44</v>
      </c>
      <c r="G125" s="32">
        <f>G126+G127+G128+G129+G130+G131+G132</f>
        <v>1964.13</v>
      </c>
      <c r="H125" s="32"/>
      <c r="I125" s="32">
        <f>I126+I127+I128+I129+I130+I131+I132</f>
        <v>127.44</v>
      </c>
      <c r="J125" s="32">
        <f>J126+J127+J128+J129+J130+J131+J132</f>
        <v>1964.13</v>
      </c>
      <c r="K125" s="29">
        <f>K126+K127+K128+K129+K130+K131+K132</f>
        <v>254.88</v>
      </c>
      <c r="L125" s="196">
        <f>L126+L127+L128+L129+L130+L131+L132</f>
        <v>3928.26</v>
      </c>
    </row>
    <row r="126" spans="1:12" ht="43.35" customHeight="1">
      <c r="A126" s="297"/>
      <c r="B126" s="46" t="s">
        <v>225</v>
      </c>
      <c r="C126" s="36" t="s">
        <v>148</v>
      </c>
      <c r="D126" s="36" t="s">
        <v>40</v>
      </c>
      <c r="E126" s="18">
        <v>16.056000000000001</v>
      </c>
      <c r="F126" s="13">
        <f t="shared" ref="F126:F132" si="15">ROUND(K126/2,2)</f>
        <v>85.75</v>
      </c>
      <c r="G126" s="13">
        <f t="shared" ref="G126:G132" si="16">ROUND(E126*F126,2)</f>
        <v>1376.8</v>
      </c>
      <c r="H126" s="18">
        <v>16.056000000000001</v>
      </c>
      <c r="I126" s="13">
        <f t="shared" ref="I126:I132" si="17">K126-F126</f>
        <v>85.75</v>
      </c>
      <c r="J126" s="13">
        <f t="shared" ref="J126:J132" si="18">ROUND(H126*I126,2)</f>
        <v>1376.8</v>
      </c>
      <c r="K126" s="27">
        <v>171.5</v>
      </c>
      <c r="L126" s="190">
        <f t="shared" ref="L126:L132" si="19">G126+J126</f>
        <v>2753.6</v>
      </c>
    </row>
    <row r="127" spans="1:12" ht="28.5" customHeight="1">
      <c r="A127" s="297"/>
      <c r="B127" s="40" t="s">
        <v>226</v>
      </c>
      <c r="C127" s="36" t="s">
        <v>227</v>
      </c>
      <c r="D127" s="36" t="s">
        <v>228</v>
      </c>
      <c r="E127" s="18">
        <v>14.087999999999999</v>
      </c>
      <c r="F127" s="13">
        <f t="shared" si="15"/>
        <v>0.34</v>
      </c>
      <c r="G127" s="13">
        <f t="shared" si="16"/>
        <v>4.79</v>
      </c>
      <c r="H127" s="18">
        <v>14.087999999999999</v>
      </c>
      <c r="I127" s="13">
        <f t="shared" si="17"/>
        <v>0.34</v>
      </c>
      <c r="J127" s="13">
        <f t="shared" si="18"/>
        <v>4.79</v>
      </c>
      <c r="K127" s="27">
        <v>0.68</v>
      </c>
      <c r="L127" s="190">
        <f t="shared" si="19"/>
        <v>9.58</v>
      </c>
    </row>
    <row r="128" spans="1:12" ht="25.5" customHeight="1">
      <c r="A128" s="297"/>
      <c r="B128" s="40" t="s">
        <v>229</v>
      </c>
      <c r="C128" s="36" t="s">
        <v>230</v>
      </c>
      <c r="D128" s="36" t="s">
        <v>228</v>
      </c>
      <c r="E128" s="18">
        <v>14.087999999999999</v>
      </c>
      <c r="F128" s="13">
        <f t="shared" si="15"/>
        <v>0.35</v>
      </c>
      <c r="G128" s="13">
        <f t="shared" si="16"/>
        <v>4.93</v>
      </c>
      <c r="H128" s="18">
        <v>14.087999999999999</v>
      </c>
      <c r="I128" s="13">
        <f t="shared" si="17"/>
        <v>0.35</v>
      </c>
      <c r="J128" s="13">
        <f t="shared" si="18"/>
        <v>4.93</v>
      </c>
      <c r="K128" s="27">
        <v>0.7</v>
      </c>
      <c r="L128" s="190">
        <f t="shared" si="19"/>
        <v>9.86</v>
      </c>
    </row>
    <row r="129" spans="1:12" ht="26.25" customHeight="1">
      <c r="A129" s="297"/>
      <c r="B129" s="40" t="s">
        <v>231</v>
      </c>
      <c r="C129" s="36" t="s">
        <v>232</v>
      </c>
      <c r="D129" s="36" t="s">
        <v>228</v>
      </c>
      <c r="E129" s="18">
        <v>14.087999999999999</v>
      </c>
      <c r="F129" s="13">
        <f t="shared" si="15"/>
        <v>0.8</v>
      </c>
      <c r="G129" s="13">
        <f t="shared" si="16"/>
        <v>11.27</v>
      </c>
      <c r="H129" s="18">
        <v>14.087999999999999</v>
      </c>
      <c r="I129" s="13">
        <f t="shared" si="17"/>
        <v>0.8</v>
      </c>
      <c r="J129" s="13">
        <f t="shared" si="18"/>
        <v>11.27</v>
      </c>
      <c r="K129" s="27">
        <v>1.6</v>
      </c>
      <c r="L129" s="190">
        <f t="shared" si="19"/>
        <v>22.54</v>
      </c>
    </row>
    <row r="130" spans="1:12" ht="29.25" customHeight="1">
      <c r="A130" s="297"/>
      <c r="B130" s="40" t="s">
        <v>233</v>
      </c>
      <c r="C130" s="36" t="s">
        <v>234</v>
      </c>
      <c r="D130" s="36" t="s">
        <v>228</v>
      </c>
      <c r="E130" s="18">
        <v>14.087999999999999</v>
      </c>
      <c r="F130" s="13">
        <f t="shared" si="15"/>
        <v>0.4</v>
      </c>
      <c r="G130" s="13">
        <f t="shared" si="16"/>
        <v>5.64</v>
      </c>
      <c r="H130" s="18">
        <v>14.087999999999999</v>
      </c>
      <c r="I130" s="13">
        <f t="shared" si="17"/>
        <v>0.4</v>
      </c>
      <c r="J130" s="13">
        <f t="shared" si="18"/>
        <v>5.64</v>
      </c>
      <c r="K130" s="27">
        <v>0.8</v>
      </c>
      <c r="L130" s="190">
        <f t="shared" si="19"/>
        <v>11.28</v>
      </c>
    </row>
    <row r="131" spans="1:12" ht="42" customHeight="1">
      <c r="A131" s="297"/>
      <c r="B131" s="40" t="s">
        <v>235</v>
      </c>
      <c r="C131" s="36" t="s">
        <v>236</v>
      </c>
      <c r="D131" s="36" t="s">
        <v>228</v>
      </c>
      <c r="E131" s="18">
        <v>14.087999999999999</v>
      </c>
      <c r="F131" s="13">
        <f t="shared" si="15"/>
        <v>7.4</v>
      </c>
      <c r="G131" s="13">
        <f t="shared" si="16"/>
        <v>104.25</v>
      </c>
      <c r="H131" s="18">
        <v>14.087999999999999</v>
      </c>
      <c r="I131" s="13">
        <f t="shared" si="17"/>
        <v>7.4</v>
      </c>
      <c r="J131" s="13">
        <f t="shared" si="18"/>
        <v>104.25</v>
      </c>
      <c r="K131" s="27">
        <v>14.8</v>
      </c>
      <c r="L131" s="190">
        <f t="shared" si="19"/>
        <v>208.5</v>
      </c>
    </row>
    <row r="132" spans="1:12" ht="41.25" customHeight="1">
      <c r="A132" s="297"/>
      <c r="B132" s="40" t="s">
        <v>237</v>
      </c>
      <c r="C132" s="36" t="s">
        <v>238</v>
      </c>
      <c r="D132" s="36" t="s">
        <v>228</v>
      </c>
      <c r="E132" s="18">
        <v>14.087999999999999</v>
      </c>
      <c r="F132" s="13">
        <f t="shared" si="15"/>
        <v>32.4</v>
      </c>
      <c r="G132" s="13">
        <f t="shared" si="16"/>
        <v>456.45</v>
      </c>
      <c r="H132" s="18">
        <v>14.087999999999999</v>
      </c>
      <c r="I132" s="13">
        <f t="shared" si="17"/>
        <v>32.4</v>
      </c>
      <c r="J132" s="13">
        <f t="shared" si="18"/>
        <v>456.45</v>
      </c>
      <c r="K132" s="27">
        <v>64.8</v>
      </c>
      <c r="L132" s="190">
        <f t="shared" si="19"/>
        <v>912.9</v>
      </c>
    </row>
    <row r="133" spans="1:12" ht="64.150000000000006" customHeight="1">
      <c r="A133" s="297"/>
      <c r="B133" s="39" t="s">
        <v>239</v>
      </c>
      <c r="C133" s="29"/>
      <c r="D133" s="30"/>
      <c r="E133" s="30"/>
      <c r="F133" s="32">
        <f>F134+F135+F136+F137+F138+F139</f>
        <v>355.96000000000004</v>
      </c>
      <c r="G133" s="32">
        <f>G134+G135+G136+G137+G138+G139</f>
        <v>5654.73</v>
      </c>
      <c r="H133" s="30"/>
      <c r="I133" s="32">
        <f>I134+I135+I136+I137+I138+I139</f>
        <v>355.94000000000005</v>
      </c>
      <c r="J133" s="32">
        <f>J134+J135+J136+J137+J138+J139</f>
        <v>5654.43</v>
      </c>
      <c r="K133" s="29">
        <f>K134+K135+K136+K137+K138+K139</f>
        <v>711.90000000000009</v>
      </c>
      <c r="L133" s="196">
        <f>L134+L135+L136+L137+L138+L139</f>
        <v>11309.16</v>
      </c>
    </row>
    <row r="134" spans="1:12" ht="38.1" customHeight="1">
      <c r="A134" s="297"/>
      <c r="B134" s="33" t="s">
        <v>240</v>
      </c>
      <c r="C134" s="36" t="s">
        <v>148</v>
      </c>
      <c r="D134" s="36" t="s">
        <v>40</v>
      </c>
      <c r="E134" s="18">
        <v>16.056000000000001</v>
      </c>
      <c r="F134" s="13">
        <f t="shared" ref="F134:F149" si="20">ROUND(K134/2,2)</f>
        <v>325.19</v>
      </c>
      <c r="G134" s="13">
        <f t="shared" ref="G134:G149" si="21">ROUND(E134*F134,2)</f>
        <v>5221.25</v>
      </c>
      <c r="H134" s="18">
        <v>16.056000000000001</v>
      </c>
      <c r="I134" s="13">
        <f t="shared" ref="I134:I149" si="22">K134-F134</f>
        <v>325.18</v>
      </c>
      <c r="J134" s="13">
        <f t="shared" ref="J134:J149" si="23">ROUND(H134*I134,2)</f>
        <v>5221.09</v>
      </c>
      <c r="K134" s="27">
        <v>650.37</v>
      </c>
      <c r="L134" s="190">
        <f t="shared" ref="L134:L149" si="24">G134+J134</f>
        <v>10442.34</v>
      </c>
    </row>
    <row r="135" spans="1:12" ht="24.75" customHeight="1">
      <c r="A135" s="297"/>
      <c r="B135" s="40" t="s">
        <v>226</v>
      </c>
      <c r="C135" s="36" t="s">
        <v>227</v>
      </c>
      <c r="D135" s="36" t="s">
        <v>228</v>
      </c>
      <c r="E135" s="18">
        <v>14.087999999999999</v>
      </c>
      <c r="F135" s="13">
        <f t="shared" si="20"/>
        <v>3</v>
      </c>
      <c r="G135" s="13">
        <f t="shared" si="21"/>
        <v>42.26</v>
      </c>
      <c r="H135" s="18">
        <v>14.087999999999999</v>
      </c>
      <c r="I135" s="13">
        <f t="shared" si="22"/>
        <v>3</v>
      </c>
      <c r="J135" s="13">
        <f t="shared" si="23"/>
        <v>42.26</v>
      </c>
      <c r="K135" s="27">
        <v>6</v>
      </c>
      <c r="L135" s="190">
        <f t="shared" si="24"/>
        <v>84.52</v>
      </c>
    </row>
    <row r="136" spans="1:12" ht="24.75" customHeight="1">
      <c r="A136" s="297"/>
      <c r="B136" s="40" t="s">
        <v>229</v>
      </c>
      <c r="C136" s="36" t="s">
        <v>230</v>
      </c>
      <c r="D136" s="36" t="s">
        <v>228</v>
      </c>
      <c r="E136" s="18">
        <v>14.087999999999999</v>
      </c>
      <c r="F136" s="13">
        <f t="shared" si="20"/>
        <v>2.98</v>
      </c>
      <c r="G136" s="13">
        <f t="shared" si="21"/>
        <v>41.98</v>
      </c>
      <c r="H136" s="18">
        <v>14.087999999999999</v>
      </c>
      <c r="I136" s="13">
        <f t="shared" si="22"/>
        <v>2.97</v>
      </c>
      <c r="J136" s="13">
        <f t="shared" si="23"/>
        <v>41.84</v>
      </c>
      <c r="K136" s="27">
        <v>5.95</v>
      </c>
      <c r="L136" s="190">
        <f t="shared" si="24"/>
        <v>83.82</v>
      </c>
    </row>
    <row r="137" spans="1:12" ht="40.35" customHeight="1">
      <c r="A137" s="297"/>
      <c r="B137" s="40" t="s">
        <v>231</v>
      </c>
      <c r="C137" s="36" t="s">
        <v>232</v>
      </c>
      <c r="D137" s="36" t="s">
        <v>228</v>
      </c>
      <c r="E137" s="18">
        <v>14.087999999999999</v>
      </c>
      <c r="F137" s="13">
        <f t="shared" si="20"/>
        <v>1.8</v>
      </c>
      <c r="G137" s="13">
        <f t="shared" si="21"/>
        <v>25.36</v>
      </c>
      <c r="H137" s="18">
        <v>14.087999999999999</v>
      </c>
      <c r="I137" s="13">
        <f t="shared" si="22"/>
        <v>1.8</v>
      </c>
      <c r="J137" s="13">
        <f t="shared" si="23"/>
        <v>25.36</v>
      </c>
      <c r="K137" s="27">
        <v>3.6</v>
      </c>
      <c r="L137" s="190">
        <f t="shared" si="24"/>
        <v>50.72</v>
      </c>
    </row>
    <row r="138" spans="1:12" ht="38.25" customHeight="1">
      <c r="A138" s="297"/>
      <c r="B138" s="40" t="s">
        <v>233</v>
      </c>
      <c r="C138" s="36" t="s">
        <v>234</v>
      </c>
      <c r="D138" s="36" t="s">
        <v>228</v>
      </c>
      <c r="E138" s="18">
        <v>14.087999999999999</v>
      </c>
      <c r="F138" s="13">
        <f t="shared" si="20"/>
        <v>2.85</v>
      </c>
      <c r="G138" s="13">
        <f t="shared" si="21"/>
        <v>40.15</v>
      </c>
      <c r="H138" s="18">
        <v>14.087999999999999</v>
      </c>
      <c r="I138" s="13">
        <f t="shared" si="22"/>
        <v>2.85</v>
      </c>
      <c r="J138" s="13">
        <f t="shared" si="23"/>
        <v>40.15</v>
      </c>
      <c r="K138" s="27">
        <v>5.7</v>
      </c>
      <c r="L138" s="190">
        <f t="shared" si="24"/>
        <v>80.3</v>
      </c>
    </row>
    <row r="139" spans="1:12" ht="38.25" customHeight="1">
      <c r="A139" s="297"/>
      <c r="B139" s="40" t="s">
        <v>241</v>
      </c>
      <c r="C139" s="36" t="s">
        <v>236</v>
      </c>
      <c r="D139" s="36" t="s">
        <v>228</v>
      </c>
      <c r="E139" s="18">
        <v>14.087999999999999</v>
      </c>
      <c r="F139" s="13">
        <f t="shared" si="20"/>
        <v>20.14</v>
      </c>
      <c r="G139" s="13">
        <f t="shared" si="21"/>
        <v>283.73</v>
      </c>
      <c r="H139" s="18">
        <v>14.087999999999999</v>
      </c>
      <c r="I139" s="13">
        <f t="shared" si="22"/>
        <v>20.14</v>
      </c>
      <c r="J139" s="13">
        <f t="shared" si="23"/>
        <v>283.73</v>
      </c>
      <c r="K139" s="27">
        <v>40.28</v>
      </c>
      <c r="L139" s="190">
        <f t="shared" si="24"/>
        <v>567.46</v>
      </c>
    </row>
    <row r="140" spans="1:12" ht="58.15" customHeight="1">
      <c r="A140" s="297" t="s">
        <v>242</v>
      </c>
      <c r="B140" s="46" t="s">
        <v>243</v>
      </c>
      <c r="C140" s="13" t="s">
        <v>56</v>
      </c>
      <c r="D140" s="36" t="s">
        <v>29</v>
      </c>
      <c r="E140" s="41">
        <v>10.295999999999999</v>
      </c>
      <c r="F140" s="13">
        <f t="shared" si="20"/>
        <v>40.869999999999997</v>
      </c>
      <c r="G140" s="13">
        <f t="shared" si="21"/>
        <v>420.8</v>
      </c>
      <c r="H140" s="41">
        <v>10.295999999999999</v>
      </c>
      <c r="I140" s="13">
        <f t="shared" si="22"/>
        <v>40.869999999999997</v>
      </c>
      <c r="J140" s="13">
        <f t="shared" si="23"/>
        <v>420.8</v>
      </c>
      <c r="K140" s="27">
        <v>81.739999999999995</v>
      </c>
      <c r="L140" s="190">
        <f t="shared" si="24"/>
        <v>841.6</v>
      </c>
    </row>
    <row r="141" spans="1:12" ht="64.150000000000006" customHeight="1">
      <c r="A141" s="297"/>
      <c r="B141" s="46" t="s">
        <v>244</v>
      </c>
      <c r="C141" s="13" t="s">
        <v>56</v>
      </c>
      <c r="D141" s="36" t="s">
        <v>29</v>
      </c>
      <c r="E141" s="41">
        <v>10.295999999999999</v>
      </c>
      <c r="F141" s="13">
        <f t="shared" si="20"/>
        <v>283.49</v>
      </c>
      <c r="G141" s="13">
        <f t="shared" si="21"/>
        <v>2918.81</v>
      </c>
      <c r="H141" s="41">
        <v>10.295999999999999</v>
      </c>
      <c r="I141" s="13">
        <f t="shared" si="22"/>
        <v>283.48</v>
      </c>
      <c r="J141" s="13">
        <f t="shared" si="23"/>
        <v>2918.71</v>
      </c>
      <c r="K141" s="27">
        <v>566.97</v>
      </c>
      <c r="L141" s="190">
        <f t="shared" si="24"/>
        <v>5837.52</v>
      </c>
    </row>
    <row r="142" spans="1:12" ht="66.75" customHeight="1">
      <c r="A142" s="297" t="s">
        <v>245</v>
      </c>
      <c r="B142" s="46" t="s">
        <v>246</v>
      </c>
      <c r="C142" s="133" t="s">
        <v>38</v>
      </c>
      <c r="D142" s="36" t="s">
        <v>29</v>
      </c>
      <c r="E142" s="18">
        <v>10.295999999999999</v>
      </c>
      <c r="F142" s="13">
        <f t="shared" si="20"/>
        <v>41</v>
      </c>
      <c r="G142" s="13">
        <f t="shared" si="21"/>
        <v>422.14</v>
      </c>
      <c r="H142" s="18">
        <v>10.295999999999999</v>
      </c>
      <c r="I142" s="13">
        <f t="shared" si="22"/>
        <v>41</v>
      </c>
      <c r="J142" s="13">
        <f t="shared" si="23"/>
        <v>422.14</v>
      </c>
      <c r="K142" s="27">
        <v>82</v>
      </c>
      <c r="L142" s="190">
        <f t="shared" si="24"/>
        <v>844.28</v>
      </c>
    </row>
    <row r="143" spans="1:12" ht="68.25" customHeight="1">
      <c r="A143" s="297"/>
      <c r="B143" s="46" t="s">
        <v>247</v>
      </c>
      <c r="C143" s="36" t="s">
        <v>38</v>
      </c>
      <c r="D143" s="36" t="s">
        <v>29</v>
      </c>
      <c r="E143" s="18">
        <v>10.295999999999999</v>
      </c>
      <c r="F143" s="13">
        <f t="shared" si="20"/>
        <v>72.5</v>
      </c>
      <c r="G143" s="13">
        <f t="shared" si="21"/>
        <v>746.46</v>
      </c>
      <c r="H143" s="18">
        <v>10.295999999999999</v>
      </c>
      <c r="I143" s="13">
        <f t="shared" si="22"/>
        <v>72.5</v>
      </c>
      <c r="J143" s="13">
        <f t="shared" si="23"/>
        <v>746.46</v>
      </c>
      <c r="K143" s="27">
        <v>145</v>
      </c>
      <c r="L143" s="190">
        <f t="shared" si="24"/>
        <v>1492.92</v>
      </c>
    </row>
    <row r="144" spans="1:12" ht="92.45" customHeight="1">
      <c r="A144" s="297" t="s">
        <v>248</v>
      </c>
      <c r="B144" s="46" t="s">
        <v>249</v>
      </c>
      <c r="C144" s="13" t="s">
        <v>45</v>
      </c>
      <c r="D144" s="36" t="s">
        <v>29</v>
      </c>
      <c r="E144" s="18">
        <v>10.295999999999999</v>
      </c>
      <c r="F144" s="13">
        <f t="shared" si="20"/>
        <v>4.91</v>
      </c>
      <c r="G144" s="13">
        <f t="shared" si="21"/>
        <v>50.55</v>
      </c>
      <c r="H144" s="18">
        <v>10.295999999999999</v>
      </c>
      <c r="I144" s="13">
        <f t="shared" si="22"/>
        <v>4.9000000000000004</v>
      </c>
      <c r="J144" s="13">
        <f t="shared" si="23"/>
        <v>50.45</v>
      </c>
      <c r="K144" s="27">
        <v>9.81</v>
      </c>
      <c r="L144" s="190">
        <f t="shared" si="24"/>
        <v>101</v>
      </c>
    </row>
    <row r="145" spans="1:12" ht="90.95" customHeight="1">
      <c r="A145" s="297"/>
      <c r="B145" s="46" t="s">
        <v>250</v>
      </c>
      <c r="C145" s="13" t="s">
        <v>45</v>
      </c>
      <c r="D145" s="36" t="s">
        <v>29</v>
      </c>
      <c r="E145" s="18">
        <v>10.295999999999999</v>
      </c>
      <c r="F145" s="13">
        <f t="shared" si="20"/>
        <v>227.5</v>
      </c>
      <c r="G145" s="13">
        <f t="shared" si="21"/>
        <v>2342.34</v>
      </c>
      <c r="H145" s="18">
        <v>10.295999999999999</v>
      </c>
      <c r="I145" s="13">
        <f t="shared" si="22"/>
        <v>227.5</v>
      </c>
      <c r="J145" s="13">
        <f t="shared" si="23"/>
        <v>2342.34</v>
      </c>
      <c r="K145" s="27">
        <v>455</v>
      </c>
      <c r="L145" s="190">
        <f t="shared" si="24"/>
        <v>4684.68</v>
      </c>
    </row>
    <row r="146" spans="1:12" ht="39.75" customHeight="1">
      <c r="A146" s="297" t="s">
        <v>251</v>
      </c>
      <c r="B146" s="46" t="s">
        <v>252</v>
      </c>
      <c r="C146" s="36" t="s">
        <v>253</v>
      </c>
      <c r="D146" s="36" t="s">
        <v>29</v>
      </c>
      <c r="E146" s="18">
        <v>11.544</v>
      </c>
      <c r="F146" s="13">
        <f t="shared" si="20"/>
        <v>15</v>
      </c>
      <c r="G146" s="13">
        <f t="shared" si="21"/>
        <v>173.16</v>
      </c>
      <c r="H146" s="18">
        <v>11.544</v>
      </c>
      <c r="I146" s="13">
        <f t="shared" si="22"/>
        <v>15</v>
      </c>
      <c r="J146" s="13">
        <f t="shared" si="23"/>
        <v>173.16</v>
      </c>
      <c r="K146" s="27">
        <v>30</v>
      </c>
      <c r="L146" s="190">
        <f t="shared" si="24"/>
        <v>346.32</v>
      </c>
    </row>
    <row r="147" spans="1:12" ht="39.75" customHeight="1">
      <c r="A147" s="297"/>
      <c r="B147" s="46" t="s">
        <v>254</v>
      </c>
      <c r="C147" s="36" t="s">
        <v>253</v>
      </c>
      <c r="D147" s="36" t="s">
        <v>29</v>
      </c>
      <c r="E147" s="18">
        <v>11.544</v>
      </c>
      <c r="F147" s="13">
        <f t="shared" si="20"/>
        <v>140</v>
      </c>
      <c r="G147" s="13">
        <f t="shared" si="21"/>
        <v>1616.16</v>
      </c>
      <c r="H147" s="18">
        <v>11.544</v>
      </c>
      <c r="I147" s="13">
        <f t="shared" si="22"/>
        <v>140</v>
      </c>
      <c r="J147" s="13">
        <f t="shared" si="23"/>
        <v>1616.16</v>
      </c>
      <c r="K147" s="27">
        <v>280</v>
      </c>
      <c r="L147" s="190">
        <f t="shared" si="24"/>
        <v>3232.32</v>
      </c>
    </row>
    <row r="148" spans="1:12" ht="39.75" customHeight="1">
      <c r="A148" s="297" t="s">
        <v>255</v>
      </c>
      <c r="B148" s="46" t="s">
        <v>256</v>
      </c>
      <c r="C148" s="298" t="s">
        <v>257</v>
      </c>
      <c r="D148" s="36" t="s">
        <v>40</v>
      </c>
      <c r="E148" s="18">
        <v>16.056000000000001</v>
      </c>
      <c r="F148" s="13">
        <f t="shared" si="20"/>
        <v>16.420000000000002</v>
      </c>
      <c r="G148" s="13">
        <f t="shared" si="21"/>
        <v>263.64</v>
      </c>
      <c r="H148" s="18">
        <v>16.056000000000001</v>
      </c>
      <c r="I148" s="13">
        <f t="shared" si="22"/>
        <v>16.420000000000002</v>
      </c>
      <c r="J148" s="13">
        <f t="shared" si="23"/>
        <v>263.64</v>
      </c>
      <c r="K148" s="27">
        <v>32.840000000000003</v>
      </c>
      <c r="L148" s="190">
        <f t="shared" si="24"/>
        <v>527.28</v>
      </c>
    </row>
    <row r="149" spans="1:12" ht="51" customHeight="1">
      <c r="A149" s="297"/>
      <c r="B149" s="46" t="s">
        <v>258</v>
      </c>
      <c r="C149" s="298"/>
      <c r="D149" s="36" t="s">
        <v>40</v>
      </c>
      <c r="E149" s="18">
        <v>16.056000000000001</v>
      </c>
      <c r="F149" s="13">
        <f t="shared" si="20"/>
        <v>11.82</v>
      </c>
      <c r="G149" s="13">
        <f t="shared" si="21"/>
        <v>189.78</v>
      </c>
      <c r="H149" s="18">
        <v>16.056000000000001</v>
      </c>
      <c r="I149" s="13">
        <f t="shared" si="22"/>
        <v>11.809999999999999</v>
      </c>
      <c r="J149" s="13">
        <f t="shared" si="23"/>
        <v>189.62</v>
      </c>
      <c r="K149" s="27">
        <v>23.63</v>
      </c>
      <c r="L149" s="190">
        <f t="shared" si="24"/>
        <v>379.4</v>
      </c>
    </row>
    <row r="150" spans="1:12" ht="51" customHeight="1">
      <c r="A150" s="297" t="s">
        <v>259</v>
      </c>
      <c r="B150" s="28" t="s">
        <v>260</v>
      </c>
      <c r="C150" s="29"/>
      <c r="D150" s="29"/>
      <c r="E150" s="37"/>
      <c r="F150" s="32">
        <f>SUM(F151:F153)</f>
        <v>36.42</v>
      </c>
      <c r="G150" s="32">
        <f>SUM(G151:G153)</f>
        <v>584.70000000000005</v>
      </c>
      <c r="H150" s="37"/>
      <c r="I150" s="32">
        <f>SUM(I151:I153)</f>
        <v>36.409999999999997</v>
      </c>
      <c r="J150" s="32">
        <f>SUM(J151:J153)</f>
        <v>584.54</v>
      </c>
      <c r="K150" s="29">
        <f>SUM(K151:K153)</f>
        <v>72.83</v>
      </c>
      <c r="L150" s="196">
        <f>SUM(L151:L153)</f>
        <v>1169.24</v>
      </c>
    </row>
    <row r="151" spans="1:12" ht="28.5" customHeight="1">
      <c r="A151" s="297"/>
      <c r="B151" s="40" t="s">
        <v>261</v>
      </c>
      <c r="C151" s="36" t="s">
        <v>151</v>
      </c>
      <c r="D151" s="36" t="s">
        <v>40</v>
      </c>
      <c r="E151" s="18">
        <v>16.056000000000001</v>
      </c>
      <c r="F151" s="13">
        <f>ROUND(K151/2,2)</f>
        <v>20.329999999999998</v>
      </c>
      <c r="G151" s="13">
        <f>ROUND(E151*F151,2)</f>
        <v>326.42</v>
      </c>
      <c r="H151" s="18">
        <v>16.056000000000001</v>
      </c>
      <c r="I151" s="13">
        <f>K151-F151</f>
        <v>20.32</v>
      </c>
      <c r="J151" s="13">
        <f>ROUND(H151*I151,2)</f>
        <v>326.26</v>
      </c>
      <c r="K151" s="27">
        <v>40.65</v>
      </c>
      <c r="L151" s="190">
        <f>G151+J151</f>
        <v>652.68000000000006</v>
      </c>
    </row>
    <row r="152" spans="1:12" ht="36.75" customHeight="1">
      <c r="A152" s="297"/>
      <c r="B152" s="46" t="s">
        <v>262</v>
      </c>
      <c r="C152" s="36" t="s">
        <v>263</v>
      </c>
      <c r="D152" s="36" t="s">
        <v>228</v>
      </c>
      <c r="E152" s="18">
        <v>14.087999999999999</v>
      </c>
      <c r="F152" s="13">
        <f>ROUND(K152/2,2)</f>
        <v>1.54</v>
      </c>
      <c r="G152" s="13">
        <f>ROUND(E152*F152,2)</f>
        <v>21.7</v>
      </c>
      <c r="H152" s="18">
        <v>14.087999999999999</v>
      </c>
      <c r="I152" s="13">
        <f>K152-F152</f>
        <v>1.54</v>
      </c>
      <c r="J152" s="13">
        <f>ROUND(H152*I152,2)</f>
        <v>21.7</v>
      </c>
      <c r="K152" s="27">
        <v>3.08</v>
      </c>
      <c r="L152" s="190">
        <f>G152+J152</f>
        <v>43.4</v>
      </c>
    </row>
    <row r="153" spans="1:12" ht="27.75" customHeight="1">
      <c r="A153" s="297"/>
      <c r="B153" s="46" t="s">
        <v>264</v>
      </c>
      <c r="C153" s="36" t="s">
        <v>265</v>
      </c>
      <c r="D153" s="36" t="s">
        <v>266</v>
      </c>
      <c r="E153" s="18">
        <v>16.260000000000002</v>
      </c>
      <c r="F153" s="13">
        <f>ROUND(K153/2,2)</f>
        <v>14.55</v>
      </c>
      <c r="G153" s="13">
        <f>ROUND(E153*F153,2)</f>
        <v>236.58</v>
      </c>
      <c r="H153" s="18">
        <v>16.260000000000002</v>
      </c>
      <c r="I153" s="13">
        <f>K153-F153</f>
        <v>14.55</v>
      </c>
      <c r="J153" s="13">
        <f>ROUND(H153*I153,2)</f>
        <v>236.58</v>
      </c>
      <c r="K153" s="27">
        <v>29.1</v>
      </c>
      <c r="L153" s="190">
        <f>G153+J153</f>
        <v>473.16</v>
      </c>
    </row>
    <row r="154" spans="1:12" ht="47.25" customHeight="1">
      <c r="A154" s="297"/>
      <c r="B154" s="39" t="s">
        <v>267</v>
      </c>
      <c r="C154" s="29"/>
      <c r="D154" s="29"/>
      <c r="E154" s="29"/>
      <c r="F154" s="32">
        <f>SUM(F155:F158)</f>
        <v>85.519999999999982</v>
      </c>
      <c r="G154" s="32">
        <f>SUM(G155:G158)</f>
        <v>1367.8999999999999</v>
      </c>
      <c r="H154" s="29"/>
      <c r="I154" s="32">
        <f>SUM(I155:I158)</f>
        <v>85.519999999999982</v>
      </c>
      <c r="J154" s="32">
        <f>SUM(J155:J158)</f>
        <v>1367.8999999999999</v>
      </c>
      <c r="K154" s="29">
        <f>SUM(K155:K158)</f>
        <v>171.03999999999996</v>
      </c>
      <c r="L154" s="196">
        <f>SUM(L155:L158)</f>
        <v>2735.7999999999997</v>
      </c>
    </row>
    <row r="155" spans="1:12" ht="27" customHeight="1">
      <c r="A155" s="297"/>
      <c r="B155" s="46" t="s">
        <v>268</v>
      </c>
      <c r="C155" s="36" t="s">
        <v>151</v>
      </c>
      <c r="D155" s="36" t="s">
        <v>40</v>
      </c>
      <c r="E155" s="18">
        <v>16.056000000000001</v>
      </c>
      <c r="F155" s="13">
        <f t="shared" ref="F155:F162" si="25">ROUND(K155/2,2)</f>
        <v>82.5</v>
      </c>
      <c r="G155" s="13">
        <f t="shared" ref="G155:G162" si="26">ROUND(E155*F155,2)</f>
        <v>1324.62</v>
      </c>
      <c r="H155" s="18">
        <v>16.056000000000001</v>
      </c>
      <c r="I155" s="13">
        <f t="shared" ref="I155:I162" si="27">K155-F155</f>
        <v>82.5</v>
      </c>
      <c r="J155" s="13">
        <f t="shared" ref="J155:J162" si="28">ROUND(H155*I155,2)</f>
        <v>1324.62</v>
      </c>
      <c r="K155" s="27">
        <v>165</v>
      </c>
      <c r="L155" s="190">
        <f t="shared" ref="L155:L162" si="29">G155+J155</f>
        <v>2649.24</v>
      </c>
    </row>
    <row r="156" spans="1:12" ht="40.5" customHeight="1">
      <c r="A156" s="297"/>
      <c r="B156" s="46" t="s">
        <v>269</v>
      </c>
      <c r="C156" s="36" t="s">
        <v>270</v>
      </c>
      <c r="D156" s="36" t="s">
        <v>271</v>
      </c>
      <c r="E156" s="18">
        <v>17.603999999999999</v>
      </c>
      <c r="F156" s="13">
        <f t="shared" si="25"/>
        <v>0.6</v>
      </c>
      <c r="G156" s="13">
        <f t="shared" si="26"/>
        <v>10.56</v>
      </c>
      <c r="H156" s="18">
        <v>17.603999999999999</v>
      </c>
      <c r="I156" s="13">
        <f t="shared" si="27"/>
        <v>0.6</v>
      </c>
      <c r="J156" s="13">
        <f t="shared" si="28"/>
        <v>10.56</v>
      </c>
      <c r="K156" s="27">
        <v>1.2</v>
      </c>
      <c r="L156" s="190">
        <f t="shared" si="29"/>
        <v>21.12</v>
      </c>
    </row>
    <row r="157" spans="1:12" ht="42" customHeight="1">
      <c r="A157" s="297"/>
      <c r="B157" s="46" t="s">
        <v>272</v>
      </c>
      <c r="C157" s="36" t="s">
        <v>273</v>
      </c>
      <c r="D157" s="36" t="s">
        <v>228</v>
      </c>
      <c r="E157" s="18">
        <v>14.087999999999999</v>
      </c>
      <c r="F157" s="13">
        <f t="shared" si="25"/>
        <v>1.1000000000000001</v>
      </c>
      <c r="G157" s="13">
        <f t="shared" si="26"/>
        <v>15.5</v>
      </c>
      <c r="H157" s="18">
        <v>14.087999999999999</v>
      </c>
      <c r="I157" s="13">
        <f t="shared" si="27"/>
        <v>1.1000000000000001</v>
      </c>
      <c r="J157" s="13">
        <f t="shared" si="28"/>
        <v>15.5</v>
      </c>
      <c r="K157" s="27">
        <v>2.2000000000000002</v>
      </c>
      <c r="L157" s="190">
        <f t="shared" si="29"/>
        <v>31</v>
      </c>
    </row>
    <row r="158" spans="1:12" ht="40.5" customHeight="1">
      <c r="A158" s="297"/>
      <c r="B158" s="34" t="s">
        <v>274</v>
      </c>
      <c r="C158" s="36" t="s">
        <v>275</v>
      </c>
      <c r="D158" s="36" t="s">
        <v>276</v>
      </c>
      <c r="E158" s="18">
        <v>13.044</v>
      </c>
      <c r="F158" s="13">
        <f t="shared" si="25"/>
        <v>1.32</v>
      </c>
      <c r="G158" s="13">
        <f t="shared" si="26"/>
        <v>17.22</v>
      </c>
      <c r="H158" s="18">
        <v>13.044</v>
      </c>
      <c r="I158" s="13">
        <f t="shared" si="27"/>
        <v>1.32</v>
      </c>
      <c r="J158" s="13">
        <f t="shared" si="28"/>
        <v>17.22</v>
      </c>
      <c r="K158" s="27">
        <v>2.64</v>
      </c>
      <c r="L158" s="190">
        <f t="shared" si="29"/>
        <v>34.44</v>
      </c>
    </row>
    <row r="159" spans="1:12" ht="48" customHeight="1">
      <c r="A159" s="297" t="s">
        <v>277</v>
      </c>
      <c r="B159" s="46" t="s">
        <v>278</v>
      </c>
      <c r="C159" s="36" t="s">
        <v>279</v>
      </c>
      <c r="D159" s="12" t="s">
        <v>40</v>
      </c>
      <c r="E159" s="18">
        <v>16.056000000000001</v>
      </c>
      <c r="F159" s="13">
        <f t="shared" si="25"/>
        <v>6</v>
      </c>
      <c r="G159" s="13">
        <f t="shared" si="26"/>
        <v>96.34</v>
      </c>
      <c r="H159" s="18">
        <v>16.056000000000001</v>
      </c>
      <c r="I159" s="13">
        <f t="shared" si="27"/>
        <v>6</v>
      </c>
      <c r="J159" s="13">
        <f t="shared" si="28"/>
        <v>96.34</v>
      </c>
      <c r="K159" s="27">
        <v>12</v>
      </c>
      <c r="L159" s="190">
        <f t="shared" si="29"/>
        <v>192.68</v>
      </c>
    </row>
    <row r="160" spans="1:12" ht="60.4" customHeight="1">
      <c r="A160" s="297"/>
      <c r="B160" s="46" t="s">
        <v>280</v>
      </c>
      <c r="C160" s="36" t="s">
        <v>279</v>
      </c>
      <c r="D160" s="12" t="s">
        <v>40</v>
      </c>
      <c r="E160" s="18">
        <v>16.056000000000001</v>
      </c>
      <c r="F160" s="13">
        <f t="shared" si="25"/>
        <v>65</v>
      </c>
      <c r="G160" s="13">
        <f t="shared" si="26"/>
        <v>1043.6400000000001</v>
      </c>
      <c r="H160" s="18">
        <v>16.056000000000001</v>
      </c>
      <c r="I160" s="13">
        <f t="shared" si="27"/>
        <v>65</v>
      </c>
      <c r="J160" s="13">
        <f t="shared" si="28"/>
        <v>1043.6400000000001</v>
      </c>
      <c r="K160" s="27">
        <v>130</v>
      </c>
      <c r="L160" s="190">
        <f t="shared" si="29"/>
        <v>2087.2800000000002</v>
      </c>
    </row>
    <row r="161" spans="1:12" ht="64.900000000000006" customHeight="1">
      <c r="A161" s="297" t="s">
        <v>281</v>
      </c>
      <c r="B161" s="46" t="s">
        <v>282</v>
      </c>
      <c r="C161" s="298" t="s">
        <v>283</v>
      </c>
      <c r="D161" s="36" t="s">
        <v>228</v>
      </c>
      <c r="E161" s="18">
        <v>14.087999999999999</v>
      </c>
      <c r="F161" s="13">
        <f t="shared" si="25"/>
        <v>7</v>
      </c>
      <c r="G161" s="13">
        <f t="shared" si="26"/>
        <v>98.62</v>
      </c>
      <c r="H161" s="18">
        <v>14.087999999999999</v>
      </c>
      <c r="I161" s="13">
        <f t="shared" si="27"/>
        <v>7</v>
      </c>
      <c r="J161" s="13">
        <f t="shared" si="28"/>
        <v>98.62</v>
      </c>
      <c r="K161" s="27">
        <v>14</v>
      </c>
      <c r="L161" s="190">
        <f t="shared" si="29"/>
        <v>197.24</v>
      </c>
    </row>
    <row r="162" spans="1:12" ht="43.5" customHeight="1">
      <c r="A162" s="297"/>
      <c r="B162" s="46" t="s">
        <v>284</v>
      </c>
      <c r="C162" s="298"/>
      <c r="D162" s="12" t="s">
        <v>40</v>
      </c>
      <c r="E162" s="18">
        <v>16.056000000000001</v>
      </c>
      <c r="F162" s="13">
        <f t="shared" si="25"/>
        <v>85</v>
      </c>
      <c r="G162" s="13">
        <f t="shared" si="26"/>
        <v>1364.76</v>
      </c>
      <c r="H162" s="18">
        <v>16.056000000000001</v>
      </c>
      <c r="I162" s="13">
        <f t="shared" si="27"/>
        <v>85</v>
      </c>
      <c r="J162" s="13">
        <f t="shared" si="28"/>
        <v>1364.76</v>
      </c>
      <c r="K162" s="27">
        <v>170</v>
      </c>
      <c r="L162" s="190">
        <f t="shared" si="29"/>
        <v>2729.52</v>
      </c>
    </row>
    <row r="163" spans="1:12" ht="53.25" customHeight="1">
      <c r="A163" s="297" t="s">
        <v>285</v>
      </c>
      <c r="B163" s="42" t="s">
        <v>286</v>
      </c>
      <c r="C163" s="43"/>
      <c r="D163" s="29"/>
      <c r="E163" s="29"/>
      <c r="F163" s="44">
        <f>F164+F165</f>
        <v>26.380000000000003</v>
      </c>
      <c r="G163" s="44">
        <f>G164+G165</f>
        <v>271.61</v>
      </c>
      <c r="H163" s="29"/>
      <c r="I163" s="44">
        <f>I164+I165</f>
        <v>26.380000000000003</v>
      </c>
      <c r="J163" s="44">
        <f>J164+J165</f>
        <v>271.61</v>
      </c>
      <c r="K163" s="44">
        <f>K164+K165</f>
        <v>52.760000000000005</v>
      </c>
      <c r="L163" s="213">
        <f>L164+L165</f>
        <v>543.22</v>
      </c>
    </row>
    <row r="164" spans="1:12" ht="43.5" customHeight="1">
      <c r="A164" s="297"/>
      <c r="B164" s="33" t="s">
        <v>287</v>
      </c>
      <c r="C164" s="36" t="s">
        <v>38</v>
      </c>
      <c r="D164" s="36" t="s">
        <v>29</v>
      </c>
      <c r="E164" s="18">
        <v>10.295999999999999</v>
      </c>
      <c r="F164" s="13">
        <f>ROUND(K164/2,2)</f>
        <v>25.19</v>
      </c>
      <c r="G164" s="13">
        <f>ROUND(E164*F164,2)</f>
        <v>259.36</v>
      </c>
      <c r="H164" s="18">
        <v>10.295999999999999</v>
      </c>
      <c r="I164" s="13">
        <f>K164-F164</f>
        <v>25.19</v>
      </c>
      <c r="J164" s="13">
        <f>ROUND(H164*I164,2)</f>
        <v>259.36</v>
      </c>
      <c r="K164" s="27">
        <v>50.38</v>
      </c>
      <c r="L164" s="190">
        <f>G164+J164</f>
        <v>518.72</v>
      </c>
    </row>
    <row r="165" spans="1:12" ht="48.75" customHeight="1">
      <c r="A165" s="297"/>
      <c r="B165" s="45" t="s">
        <v>288</v>
      </c>
      <c r="C165" s="36" t="s">
        <v>38</v>
      </c>
      <c r="D165" s="36" t="s">
        <v>29</v>
      </c>
      <c r="E165" s="18">
        <v>10.295999999999999</v>
      </c>
      <c r="F165" s="13">
        <f>ROUND(K165/2,2)</f>
        <v>1.19</v>
      </c>
      <c r="G165" s="13">
        <f>ROUND(E165*F165,2)</f>
        <v>12.25</v>
      </c>
      <c r="H165" s="18">
        <v>10.295999999999999</v>
      </c>
      <c r="I165" s="13">
        <f>K165-F165</f>
        <v>1.19</v>
      </c>
      <c r="J165" s="13">
        <f>ROUND(H165*I165,2)</f>
        <v>12.25</v>
      </c>
      <c r="K165" s="27">
        <v>2.38</v>
      </c>
      <c r="L165" s="190">
        <f>G165+J165</f>
        <v>24.5</v>
      </c>
    </row>
    <row r="166" spans="1:12" ht="46.9" customHeight="1">
      <c r="A166" s="297"/>
      <c r="B166" s="39" t="s">
        <v>289</v>
      </c>
      <c r="C166" s="29"/>
      <c r="D166" s="29"/>
      <c r="E166" s="29"/>
      <c r="F166" s="44">
        <f>F167+F168</f>
        <v>776.72</v>
      </c>
      <c r="G166" s="44">
        <f>G167+G168</f>
        <v>7997.11</v>
      </c>
      <c r="H166" s="29"/>
      <c r="I166" s="44">
        <f>I167+I168</f>
        <v>776.7</v>
      </c>
      <c r="J166" s="44">
        <f>J167+J168</f>
        <v>7996.9</v>
      </c>
      <c r="K166" s="44">
        <f>K167+K168</f>
        <v>1553.42</v>
      </c>
      <c r="L166" s="213">
        <f>L167+L168</f>
        <v>15994.01</v>
      </c>
    </row>
    <row r="167" spans="1:12" ht="36.6" customHeight="1">
      <c r="A167" s="297"/>
      <c r="B167" s="33" t="s">
        <v>287</v>
      </c>
      <c r="C167" s="36" t="s">
        <v>38</v>
      </c>
      <c r="D167" s="36" t="s">
        <v>29</v>
      </c>
      <c r="E167" s="18">
        <v>10.295999999999999</v>
      </c>
      <c r="F167" s="13">
        <f t="shared" ref="F167:F173" si="30">ROUND(K167/2,2)</f>
        <v>770.85</v>
      </c>
      <c r="G167" s="13">
        <f t="shared" ref="G167:G173" si="31">ROUND(E167*F167,2)</f>
        <v>7936.67</v>
      </c>
      <c r="H167" s="18">
        <v>10.295999999999999</v>
      </c>
      <c r="I167" s="13">
        <f t="shared" ref="I167:I173" si="32">K167-F167</f>
        <v>770.84</v>
      </c>
      <c r="J167" s="13">
        <f t="shared" ref="J167:J173" si="33">ROUND(H167*I167,2)</f>
        <v>7936.57</v>
      </c>
      <c r="K167" s="27">
        <v>1541.69</v>
      </c>
      <c r="L167" s="190">
        <f t="shared" ref="L167:L173" si="34">G167+J167</f>
        <v>15873.24</v>
      </c>
    </row>
    <row r="168" spans="1:12" ht="31.5" customHeight="1">
      <c r="A168" s="297"/>
      <c r="B168" s="45" t="s">
        <v>288</v>
      </c>
      <c r="C168" s="133" t="s">
        <v>38</v>
      </c>
      <c r="D168" s="36" t="s">
        <v>29</v>
      </c>
      <c r="E168" s="18">
        <v>10.295999999999999</v>
      </c>
      <c r="F168" s="13">
        <f t="shared" si="30"/>
        <v>5.87</v>
      </c>
      <c r="G168" s="13">
        <f t="shared" si="31"/>
        <v>60.44</v>
      </c>
      <c r="H168" s="18">
        <v>10.295999999999999</v>
      </c>
      <c r="I168" s="13">
        <f t="shared" si="32"/>
        <v>5.86</v>
      </c>
      <c r="J168" s="13">
        <f t="shared" si="33"/>
        <v>60.33</v>
      </c>
      <c r="K168" s="27">
        <v>11.73</v>
      </c>
      <c r="L168" s="190">
        <f t="shared" si="34"/>
        <v>120.77</v>
      </c>
    </row>
    <row r="169" spans="1:12" ht="52.15" customHeight="1">
      <c r="A169" s="212" t="s">
        <v>290</v>
      </c>
      <c r="B169" s="46" t="s">
        <v>291</v>
      </c>
      <c r="C169" s="133" t="s">
        <v>38</v>
      </c>
      <c r="D169" s="36" t="s">
        <v>29</v>
      </c>
      <c r="E169" s="18">
        <v>10.295999999999999</v>
      </c>
      <c r="F169" s="12">
        <f t="shared" si="30"/>
        <v>42.5</v>
      </c>
      <c r="G169" s="12">
        <f t="shared" si="31"/>
        <v>437.58</v>
      </c>
      <c r="H169" s="18">
        <v>10.295999999999999</v>
      </c>
      <c r="I169" s="12">
        <f t="shared" si="32"/>
        <v>42.5</v>
      </c>
      <c r="J169" s="12">
        <f t="shared" si="33"/>
        <v>437.58</v>
      </c>
      <c r="K169" s="27">
        <v>85</v>
      </c>
      <c r="L169" s="187">
        <f t="shared" si="34"/>
        <v>875.16</v>
      </c>
    </row>
    <row r="170" spans="1:12" ht="23.25" customHeight="1">
      <c r="A170" s="297" t="s">
        <v>292</v>
      </c>
      <c r="B170" s="299" t="s">
        <v>293</v>
      </c>
      <c r="C170" s="36" t="s">
        <v>294</v>
      </c>
      <c r="D170" s="36" t="s">
        <v>295</v>
      </c>
      <c r="E170" s="15">
        <v>14.087999999999999</v>
      </c>
      <c r="F170" s="12">
        <f t="shared" si="30"/>
        <v>5.0999999999999996</v>
      </c>
      <c r="G170" s="12">
        <f t="shared" si="31"/>
        <v>71.849999999999994</v>
      </c>
      <c r="H170" s="15">
        <v>14.087999999999999</v>
      </c>
      <c r="I170" s="12">
        <f t="shared" si="32"/>
        <v>5.0999999999999996</v>
      </c>
      <c r="J170" s="12">
        <f t="shared" si="33"/>
        <v>71.849999999999994</v>
      </c>
      <c r="K170" s="27">
        <v>10.199999999999999</v>
      </c>
      <c r="L170" s="187">
        <f t="shared" si="34"/>
        <v>143.69999999999999</v>
      </c>
    </row>
    <row r="171" spans="1:12" ht="32.85" customHeight="1">
      <c r="A171" s="297"/>
      <c r="B171" s="299"/>
      <c r="C171" s="36" t="s">
        <v>296</v>
      </c>
      <c r="D171" s="12" t="s">
        <v>40</v>
      </c>
      <c r="E171" s="15">
        <v>16.056000000000001</v>
      </c>
      <c r="F171" s="12">
        <f t="shared" si="30"/>
        <v>31.5</v>
      </c>
      <c r="G171" s="12">
        <f t="shared" si="31"/>
        <v>505.76</v>
      </c>
      <c r="H171" s="15">
        <v>16.056000000000001</v>
      </c>
      <c r="I171" s="12">
        <f t="shared" si="32"/>
        <v>31.5</v>
      </c>
      <c r="J171" s="12">
        <f t="shared" si="33"/>
        <v>505.76</v>
      </c>
      <c r="K171" s="27">
        <v>63</v>
      </c>
      <c r="L171" s="187">
        <f t="shared" si="34"/>
        <v>1011.52</v>
      </c>
    </row>
    <row r="172" spans="1:12" ht="48.6" customHeight="1">
      <c r="A172" s="297"/>
      <c r="B172" s="300" t="s">
        <v>297</v>
      </c>
      <c r="C172" s="36" t="s">
        <v>298</v>
      </c>
      <c r="D172" s="36" t="s">
        <v>295</v>
      </c>
      <c r="E172" s="15">
        <v>14.087999999999999</v>
      </c>
      <c r="F172" s="12">
        <f t="shared" si="30"/>
        <v>15</v>
      </c>
      <c r="G172" s="12">
        <f t="shared" si="31"/>
        <v>211.32</v>
      </c>
      <c r="H172" s="15">
        <v>14.087999999999999</v>
      </c>
      <c r="I172" s="12">
        <f t="shared" si="32"/>
        <v>15</v>
      </c>
      <c r="J172" s="12">
        <f t="shared" si="33"/>
        <v>211.32</v>
      </c>
      <c r="K172" s="27">
        <v>30</v>
      </c>
      <c r="L172" s="187">
        <f t="shared" si="34"/>
        <v>422.64</v>
      </c>
    </row>
    <row r="173" spans="1:12" ht="23.25" customHeight="1">
      <c r="A173" s="297"/>
      <c r="B173" s="300"/>
      <c r="C173" s="36" t="s">
        <v>296</v>
      </c>
      <c r="D173" s="12" t="s">
        <v>40</v>
      </c>
      <c r="E173" s="15">
        <v>16.056000000000001</v>
      </c>
      <c r="F173" s="12">
        <f t="shared" si="30"/>
        <v>105</v>
      </c>
      <c r="G173" s="12">
        <f t="shared" si="31"/>
        <v>1685.88</v>
      </c>
      <c r="H173" s="15">
        <v>16.056000000000001</v>
      </c>
      <c r="I173" s="12">
        <f t="shared" si="32"/>
        <v>105</v>
      </c>
      <c r="J173" s="12">
        <f t="shared" si="33"/>
        <v>1685.88</v>
      </c>
      <c r="K173" s="27">
        <v>210</v>
      </c>
      <c r="L173" s="187">
        <f t="shared" si="34"/>
        <v>3371.76</v>
      </c>
    </row>
    <row r="174" spans="1:12" ht="26.25" customHeight="1">
      <c r="A174" s="182" t="s">
        <v>299</v>
      </c>
      <c r="B174" s="9" t="s">
        <v>300</v>
      </c>
      <c r="C174" s="8"/>
      <c r="D174" s="8"/>
      <c r="E174" s="8"/>
      <c r="F174" s="8">
        <f>SUM(F175:F189)-F178</f>
        <v>200.35000000000002</v>
      </c>
      <c r="G174" s="8">
        <f>SUM(G175:G189)-G178</f>
        <v>1990.9300000000003</v>
      </c>
      <c r="H174" s="8"/>
      <c r="I174" s="8">
        <f>SUM(I175:I189)-I178</f>
        <v>200.35000000000002</v>
      </c>
      <c r="J174" s="8">
        <f>SUM(J175:J189)-J178</f>
        <v>1990.9300000000003</v>
      </c>
      <c r="K174" s="8">
        <f>SUM(K175:K189)-K178</f>
        <v>400.70000000000005</v>
      </c>
      <c r="L174" s="183">
        <f>SUM(L175:L189)-L178</f>
        <v>3981.8600000000006</v>
      </c>
    </row>
    <row r="175" spans="1:12" ht="64.5" customHeight="1">
      <c r="A175" s="186" t="s">
        <v>301</v>
      </c>
      <c r="B175" s="14" t="s">
        <v>302</v>
      </c>
      <c r="C175" s="13" t="s">
        <v>33</v>
      </c>
      <c r="D175" s="13" t="s">
        <v>29</v>
      </c>
      <c r="E175" s="10">
        <v>10.295999999999999</v>
      </c>
      <c r="F175" s="11">
        <f>ROUND(K175/2,2)</f>
        <v>4.5</v>
      </c>
      <c r="G175" s="11">
        <f>ROUND(E175*F175,2)</f>
        <v>46.33</v>
      </c>
      <c r="H175" s="10">
        <v>10.295999999999999</v>
      </c>
      <c r="I175" s="11">
        <f>K175-F175</f>
        <v>4.5</v>
      </c>
      <c r="J175" s="11">
        <f>ROUND(H175*I175,2)</f>
        <v>46.33</v>
      </c>
      <c r="K175" s="13">
        <v>9</v>
      </c>
      <c r="L175" s="185">
        <f>G175+J175</f>
        <v>92.66</v>
      </c>
    </row>
    <row r="176" spans="1:12" ht="39" customHeight="1">
      <c r="A176" s="294" t="s">
        <v>303</v>
      </c>
      <c r="B176" s="14" t="s">
        <v>304</v>
      </c>
      <c r="C176" s="13" t="s">
        <v>33</v>
      </c>
      <c r="D176" s="13" t="s">
        <v>29</v>
      </c>
      <c r="E176" s="10">
        <v>10.295999999999999</v>
      </c>
      <c r="F176" s="13">
        <f>ROUND(K176/2,2)</f>
        <v>13.04</v>
      </c>
      <c r="G176" s="13">
        <f>ROUND(E176*F176,2)</f>
        <v>134.26</v>
      </c>
      <c r="H176" s="10">
        <v>10.295999999999999</v>
      </c>
      <c r="I176" s="13">
        <f>K176-F176</f>
        <v>13.04</v>
      </c>
      <c r="J176" s="13">
        <f>ROUND(H176*I176,2)</f>
        <v>134.26</v>
      </c>
      <c r="K176" s="13">
        <v>26.08</v>
      </c>
      <c r="L176" s="190">
        <f>G176+J176</f>
        <v>268.52</v>
      </c>
    </row>
    <row r="177" spans="1:12" ht="39.75" customHeight="1">
      <c r="A177" s="294"/>
      <c r="B177" s="14" t="s">
        <v>305</v>
      </c>
      <c r="C177" s="13" t="s">
        <v>72</v>
      </c>
      <c r="D177" s="13" t="s">
        <v>29</v>
      </c>
      <c r="E177" s="10">
        <v>10.295999999999999</v>
      </c>
      <c r="F177" s="13">
        <f>ROUND(K177/2,2)</f>
        <v>3.25</v>
      </c>
      <c r="G177" s="13">
        <f>ROUND(E177*F177,2)</f>
        <v>33.46</v>
      </c>
      <c r="H177" s="10">
        <v>10.295999999999999</v>
      </c>
      <c r="I177" s="13">
        <f>K177-F177</f>
        <v>3.25</v>
      </c>
      <c r="J177" s="13">
        <f>ROUND(H177*I177,2)</f>
        <v>33.46</v>
      </c>
      <c r="K177" s="13">
        <v>6.5</v>
      </c>
      <c r="L177" s="190">
        <f>G177+J177</f>
        <v>66.92</v>
      </c>
    </row>
    <row r="178" spans="1:12" ht="54" customHeight="1">
      <c r="A178" s="294" t="s">
        <v>306</v>
      </c>
      <c r="B178" s="47" t="s">
        <v>307</v>
      </c>
      <c r="C178" s="32"/>
      <c r="D178" s="32"/>
      <c r="E178" s="32"/>
      <c r="F178" s="32">
        <f>F179+F180</f>
        <v>56.5</v>
      </c>
      <c r="G178" s="32">
        <f>G179+G180</f>
        <v>440.39</v>
      </c>
      <c r="H178" s="32"/>
      <c r="I178" s="32">
        <f>I179+I180</f>
        <v>56.5</v>
      </c>
      <c r="J178" s="32">
        <f>J179+J180</f>
        <v>440.39</v>
      </c>
      <c r="K178" s="32">
        <f>K179+K180</f>
        <v>113</v>
      </c>
      <c r="L178" s="196">
        <f>L179+L180</f>
        <v>880.78</v>
      </c>
    </row>
    <row r="179" spans="1:12" ht="26.25" customHeight="1">
      <c r="A179" s="294"/>
      <c r="B179" s="48" t="s">
        <v>64</v>
      </c>
      <c r="C179" s="13" t="s">
        <v>33</v>
      </c>
      <c r="D179" s="13" t="s">
        <v>29</v>
      </c>
      <c r="E179" s="18">
        <v>4.8600000000000003</v>
      </c>
      <c r="F179" s="13">
        <f t="shared" ref="F179:F189" si="35">ROUND(K179/2,2)</f>
        <v>26</v>
      </c>
      <c r="G179" s="13">
        <f t="shared" ref="G179:G189" si="36">ROUND(E179*F179,2)</f>
        <v>126.36</v>
      </c>
      <c r="H179" s="18">
        <v>4.8600000000000003</v>
      </c>
      <c r="I179" s="13">
        <f t="shared" ref="I179:I189" si="37">K179-F179</f>
        <v>26</v>
      </c>
      <c r="J179" s="13">
        <f t="shared" ref="J179:J189" si="38">ROUND(H179*I179,2)</f>
        <v>126.36</v>
      </c>
      <c r="K179" s="13">
        <v>52</v>
      </c>
      <c r="L179" s="190">
        <f t="shared" ref="L179:L189" si="39">G179+J179</f>
        <v>252.72</v>
      </c>
    </row>
    <row r="180" spans="1:12" ht="23.25" customHeight="1">
      <c r="A180" s="294"/>
      <c r="B180" s="16" t="s">
        <v>65</v>
      </c>
      <c r="C180" s="13" t="s">
        <v>33</v>
      </c>
      <c r="D180" s="13" t="s">
        <v>29</v>
      </c>
      <c r="E180" s="10">
        <v>10.295999999999999</v>
      </c>
      <c r="F180" s="13">
        <f t="shared" si="35"/>
        <v>30.5</v>
      </c>
      <c r="G180" s="13">
        <f t="shared" si="36"/>
        <v>314.02999999999997</v>
      </c>
      <c r="H180" s="10">
        <v>10.295999999999999</v>
      </c>
      <c r="I180" s="13">
        <f t="shared" si="37"/>
        <v>30.5</v>
      </c>
      <c r="J180" s="13">
        <f t="shared" si="38"/>
        <v>314.02999999999997</v>
      </c>
      <c r="K180" s="13">
        <v>61</v>
      </c>
      <c r="L180" s="190">
        <f t="shared" si="39"/>
        <v>628.05999999999995</v>
      </c>
    </row>
    <row r="181" spans="1:12" ht="38.25" customHeight="1">
      <c r="A181" s="186" t="s">
        <v>308</v>
      </c>
      <c r="B181" s="14" t="s">
        <v>309</v>
      </c>
      <c r="C181" s="13" t="s">
        <v>33</v>
      </c>
      <c r="D181" s="13" t="s">
        <v>29</v>
      </c>
      <c r="E181" s="10">
        <v>10.295999999999999</v>
      </c>
      <c r="F181" s="13">
        <f t="shared" si="35"/>
        <v>23</v>
      </c>
      <c r="G181" s="13">
        <f t="shared" si="36"/>
        <v>236.81</v>
      </c>
      <c r="H181" s="10">
        <v>10.295999999999999</v>
      </c>
      <c r="I181" s="13">
        <f t="shared" si="37"/>
        <v>23</v>
      </c>
      <c r="J181" s="13">
        <f t="shared" si="38"/>
        <v>236.81</v>
      </c>
      <c r="K181" s="13">
        <v>46</v>
      </c>
      <c r="L181" s="190">
        <f t="shared" si="39"/>
        <v>473.62</v>
      </c>
    </row>
    <row r="182" spans="1:12" ht="38.25" customHeight="1">
      <c r="A182" s="186" t="s">
        <v>310</v>
      </c>
      <c r="B182" s="14" t="s">
        <v>311</v>
      </c>
      <c r="C182" s="13" t="s">
        <v>33</v>
      </c>
      <c r="D182" s="13" t="s">
        <v>29</v>
      </c>
      <c r="E182" s="10">
        <v>10.295999999999999</v>
      </c>
      <c r="F182" s="13">
        <f t="shared" si="35"/>
        <v>11.5</v>
      </c>
      <c r="G182" s="13">
        <f t="shared" si="36"/>
        <v>118.4</v>
      </c>
      <c r="H182" s="10">
        <v>10.295999999999999</v>
      </c>
      <c r="I182" s="13">
        <f t="shared" si="37"/>
        <v>11.5</v>
      </c>
      <c r="J182" s="13">
        <f t="shared" si="38"/>
        <v>118.4</v>
      </c>
      <c r="K182" s="13">
        <v>23</v>
      </c>
      <c r="L182" s="190">
        <f t="shared" si="39"/>
        <v>236.8</v>
      </c>
    </row>
    <row r="183" spans="1:12" ht="38.25" customHeight="1">
      <c r="A183" s="186" t="s">
        <v>312</v>
      </c>
      <c r="B183" s="14" t="s">
        <v>313</v>
      </c>
      <c r="C183" s="13" t="s">
        <v>33</v>
      </c>
      <c r="D183" s="13" t="s">
        <v>29</v>
      </c>
      <c r="E183" s="10">
        <v>10.295999999999999</v>
      </c>
      <c r="F183" s="13">
        <f t="shared" si="35"/>
        <v>67.5</v>
      </c>
      <c r="G183" s="13">
        <f t="shared" si="36"/>
        <v>694.98</v>
      </c>
      <c r="H183" s="10">
        <v>10.295999999999999</v>
      </c>
      <c r="I183" s="13">
        <f t="shared" si="37"/>
        <v>67.5</v>
      </c>
      <c r="J183" s="13">
        <f t="shared" si="38"/>
        <v>694.98</v>
      </c>
      <c r="K183" s="13">
        <v>135</v>
      </c>
      <c r="L183" s="190">
        <f t="shared" si="39"/>
        <v>1389.96</v>
      </c>
    </row>
    <row r="184" spans="1:12" ht="44.25" customHeight="1">
      <c r="A184" s="186" t="s">
        <v>314</v>
      </c>
      <c r="B184" s="14" t="s">
        <v>315</v>
      </c>
      <c r="C184" s="13" t="s">
        <v>33</v>
      </c>
      <c r="D184" s="13" t="s">
        <v>29</v>
      </c>
      <c r="E184" s="10">
        <v>10.295999999999999</v>
      </c>
      <c r="F184" s="13">
        <f t="shared" si="35"/>
        <v>0.5</v>
      </c>
      <c r="G184" s="13">
        <f t="shared" si="36"/>
        <v>5.15</v>
      </c>
      <c r="H184" s="10">
        <v>10.295999999999999</v>
      </c>
      <c r="I184" s="13">
        <f t="shared" si="37"/>
        <v>0.5</v>
      </c>
      <c r="J184" s="13">
        <f t="shared" si="38"/>
        <v>5.15</v>
      </c>
      <c r="K184" s="13">
        <v>1</v>
      </c>
      <c r="L184" s="190">
        <f t="shared" si="39"/>
        <v>10.3</v>
      </c>
    </row>
    <row r="185" spans="1:12" ht="39.75" customHeight="1">
      <c r="A185" s="186" t="s">
        <v>316</v>
      </c>
      <c r="B185" s="14" t="s">
        <v>317</v>
      </c>
      <c r="C185" s="13" t="s">
        <v>33</v>
      </c>
      <c r="D185" s="13" t="s">
        <v>29</v>
      </c>
      <c r="E185" s="10">
        <v>10.295999999999999</v>
      </c>
      <c r="F185" s="13">
        <f t="shared" si="35"/>
        <v>8.5</v>
      </c>
      <c r="G185" s="13">
        <f t="shared" si="36"/>
        <v>87.52</v>
      </c>
      <c r="H185" s="10">
        <v>10.295999999999999</v>
      </c>
      <c r="I185" s="13">
        <f t="shared" si="37"/>
        <v>8.5</v>
      </c>
      <c r="J185" s="13">
        <f t="shared" si="38"/>
        <v>87.52</v>
      </c>
      <c r="K185" s="13">
        <v>17</v>
      </c>
      <c r="L185" s="190">
        <f t="shared" si="39"/>
        <v>175.04</v>
      </c>
    </row>
    <row r="186" spans="1:12" ht="54.75" customHeight="1">
      <c r="A186" s="186" t="s">
        <v>318</v>
      </c>
      <c r="B186" s="14" t="s">
        <v>319</v>
      </c>
      <c r="C186" s="20" t="s">
        <v>63</v>
      </c>
      <c r="D186" s="13" t="s">
        <v>40</v>
      </c>
      <c r="E186" s="18">
        <v>16.056000000000001</v>
      </c>
      <c r="F186" s="13">
        <f t="shared" si="35"/>
        <v>5</v>
      </c>
      <c r="G186" s="13">
        <f t="shared" si="36"/>
        <v>80.28</v>
      </c>
      <c r="H186" s="18">
        <v>16.056000000000001</v>
      </c>
      <c r="I186" s="13">
        <f t="shared" si="37"/>
        <v>5</v>
      </c>
      <c r="J186" s="13">
        <f t="shared" si="38"/>
        <v>80.28</v>
      </c>
      <c r="K186" s="13">
        <v>10</v>
      </c>
      <c r="L186" s="190">
        <f t="shared" si="39"/>
        <v>160.56</v>
      </c>
    </row>
    <row r="187" spans="1:12" ht="38.25" customHeight="1">
      <c r="A187" s="186" t="s">
        <v>320</v>
      </c>
      <c r="B187" s="14" t="s">
        <v>321</v>
      </c>
      <c r="C187" s="20" t="s">
        <v>63</v>
      </c>
      <c r="D187" s="13" t="s">
        <v>40</v>
      </c>
      <c r="E187" s="18">
        <v>16.056000000000001</v>
      </c>
      <c r="F187" s="13">
        <f t="shared" si="35"/>
        <v>1.56</v>
      </c>
      <c r="G187" s="13">
        <f t="shared" si="36"/>
        <v>25.05</v>
      </c>
      <c r="H187" s="18">
        <v>16.056000000000001</v>
      </c>
      <c r="I187" s="13">
        <f t="shared" si="37"/>
        <v>1.56</v>
      </c>
      <c r="J187" s="13">
        <f t="shared" si="38"/>
        <v>25.05</v>
      </c>
      <c r="K187" s="13">
        <v>3.12</v>
      </c>
      <c r="L187" s="190">
        <f t="shared" si="39"/>
        <v>50.1</v>
      </c>
    </row>
    <row r="188" spans="1:12" ht="38.25" customHeight="1">
      <c r="A188" s="186" t="s">
        <v>322</v>
      </c>
      <c r="B188" s="14" t="s">
        <v>323</v>
      </c>
      <c r="C188" s="20" t="s">
        <v>63</v>
      </c>
      <c r="D188" s="13" t="s">
        <v>40</v>
      </c>
      <c r="E188" s="18">
        <v>16.056000000000001</v>
      </c>
      <c r="F188" s="13">
        <f t="shared" si="35"/>
        <v>4</v>
      </c>
      <c r="G188" s="13">
        <f t="shared" si="36"/>
        <v>64.22</v>
      </c>
      <c r="H188" s="18">
        <v>16.056000000000001</v>
      </c>
      <c r="I188" s="13">
        <f t="shared" si="37"/>
        <v>4</v>
      </c>
      <c r="J188" s="13">
        <f t="shared" si="38"/>
        <v>64.22</v>
      </c>
      <c r="K188" s="13">
        <v>8</v>
      </c>
      <c r="L188" s="190">
        <f t="shared" si="39"/>
        <v>128.44</v>
      </c>
    </row>
    <row r="189" spans="1:12" ht="38.25" customHeight="1">
      <c r="A189" s="186" t="s">
        <v>324</v>
      </c>
      <c r="B189" s="14" t="s">
        <v>325</v>
      </c>
      <c r="C189" s="20" t="s">
        <v>63</v>
      </c>
      <c r="D189" s="13" t="s">
        <v>40</v>
      </c>
      <c r="E189" s="18">
        <v>16.056000000000001</v>
      </c>
      <c r="F189" s="12">
        <f t="shared" si="35"/>
        <v>1.5</v>
      </c>
      <c r="G189" s="12">
        <f t="shared" si="36"/>
        <v>24.08</v>
      </c>
      <c r="H189" s="18">
        <v>16.056000000000001</v>
      </c>
      <c r="I189" s="12">
        <f t="shared" si="37"/>
        <v>1.5</v>
      </c>
      <c r="J189" s="12">
        <f t="shared" si="38"/>
        <v>24.08</v>
      </c>
      <c r="K189" s="49">
        <v>3</v>
      </c>
      <c r="L189" s="187">
        <f t="shared" si="39"/>
        <v>48.16</v>
      </c>
    </row>
    <row r="190" spans="1:12" ht="38.25" customHeight="1">
      <c r="A190" s="182" t="s">
        <v>326</v>
      </c>
      <c r="B190" s="9" t="s">
        <v>327</v>
      </c>
      <c r="C190" s="8"/>
      <c r="D190" s="8"/>
      <c r="E190" s="9"/>
      <c r="F190" s="8">
        <f>F191</f>
        <v>5.5</v>
      </c>
      <c r="G190" s="8">
        <f>G191</f>
        <v>56.63</v>
      </c>
      <c r="H190" s="9"/>
      <c r="I190" s="8">
        <f>I191</f>
        <v>5.5</v>
      </c>
      <c r="J190" s="8">
        <f>J191</f>
        <v>56.63</v>
      </c>
      <c r="K190" s="8">
        <f>K191</f>
        <v>11</v>
      </c>
      <c r="L190" s="183">
        <f>L191</f>
        <v>113.26</v>
      </c>
    </row>
    <row r="191" spans="1:12" ht="76.5" customHeight="1">
      <c r="A191" s="188" t="s">
        <v>328</v>
      </c>
      <c r="B191" s="51" t="s">
        <v>329</v>
      </c>
      <c r="C191" s="12" t="s">
        <v>33</v>
      </c>
      <c r="D191" s="50" t="s">
        <v>29</v>
      </c>
      <c r="E191" s="10">
        <v>10.295999999999999</v>
      </c>
      <c r="F191" s="50">
        <f>ROUND(K191/2,2)</f>
        <v>5.5</v>
      </c>
      <c r="G191" s="50">
        <f>ROUND(E191*F191,2)</f>
        <v>56.63</v>
      </c>
      <c r="H191" s="10">
        <v>10.295999999999999</v>
      </c>
      <c r="I191" s="50">
        <f>K191-F191</f>
        <v>5.5</v>
      </c>
      <c r="J191" s="50">
        <f>ROUND(H191*I191,2)</f>
        <v>56.63</v>
      </c>
      <c r="K191" s="50">
        <v>11</v>
      </c>
      <c r="L191" s="189">
        <f>G191+J191</f>
        <v>113.26</v>
      </c>
    </row>
    <row r="192" spans="1:12" ht="25.5" customHeight="1">
      <c r="A192" s="182" t="s">
        <v>330</v>
      </c>
      <c r="B192" s="9" t="s">
        <v>331</v>
      </c>
      <c r="C192" s="8"/>
      <c r="D192" s="8"/>
      <c r="E192" s="8"/>
      <c r="F192" s="8">
        <f>SUM(F193:F196)</f>
        <v>188.28</v>
      </c>
      <c r="G192" s="8">
        <f>SUM(G193:G196)</f>
        <v>1977.98</v>
      </c>
      <c r="H192" s="8"/>
      <c r="I192" s="8">
        <f>SUM(I193:I196)</f>
        <v>188.28</v>
      </c>
      <c r="J192" s="8">
        <f>SUM(J193:J196)</f>
        <v>1977.98</v>
      </c>
      <c r="K192" s="8">
        <f>SUM(K193:K196)</f>
        <v>376.56</v>
      </c>
      <c r="L192" s="183">
        <f>SUM(L193:L196)</f>
        <v>3955.96</v>
      </c>
    </row>
    <row r="193" spans="1:12" ht="54.4" customHeight="1">
      <c r="A193" s="214" t="s">
        <v>332</v>
      </c>
      <c r="B193" s="52" t="s">
        <v>333</v>
      </c>
      <c r="C193" s="13" t="s">
        <v>45</v>
      </c>
      <c r="D193" s="13" t="s">
        <v>29</v>
      </c>
      <c r="E193" s="10">
        <v>10.295999999999999</v>
      </c>
      <c r="F193" s="11">
        <f>ROUND(K193/2,2)</f>
        <v>6.43</v>
      </c>
      <c r="G193" s="11">
        <f>ROUND(E193*F193,2)</f>
        <v>66.2</v>
      </c>
      <c r="H193" s="10">
        <v>10.295999999999999</v>
      </c>
      <c r="I193" s="11">
        <f>K193-F193</f>
        <v>6.43</v>
      </c>
      <c r="J193" s="11">
        <f>ROUND(H193*I193,2)</f>
        <v>66.2</v>
      </c>
      <c r="K193" s="13">
        <v>12.86</v>
      </c>
      <c r="L193" s="185">
        <f>G193+J193</f>
        <v>132.4</v>
      </c>
    </row>
    <row r="194" spans="1:12" ht="40.35" customHeight="1">
      <c r="A194" s="295" t="s">
        <v>334</v>
      </c>
      <c r="B194" s="14" t="s">
        <v>335</v>
      </c>
      <c r="C194" s="20" t="s">
        <v>63</v>
      </c>
      <c r="D194" s="13" t="s">
        <v>40</v>
      </c>
      <c r="E194" s="18">
        <v>16.056000000000001</v>
      </c>
      <c r="F194" s="13">
        <f>ROUND(K194/2,2)</f>
        <v>4.6900000000000004</v>
      </c>
      <c r="G194" s="13">
        <f>ROUND(E194*F194,2)</f>
        <v>75.3</v>
      </c>
      <c r="H194" s="18">
        <v>16.056000000000001</v>
      </c>
      <c r="I194" s="13">
        <f>K194-F194</f>
        <v>4.6900000000000004</v>
      </c>
      <c r="J194" s="13">
        <f>ROUND(H194*I194,2)</f>
        <v>75.3</v>
      </c>
      <c r="K194" s="13">
        <v>9.3800000000000008</v>
      </c>
      <c r="L194" s="190">
        <f>G194+J194</f>
        <v>150.6</v>
      </c>
    </row>
    <row r="195" spans="1:12" ht="39.75" customHeight="1">
      <c r="A195" s="295"/>
      <c r="B195" s="14" t="s">
        <v>336</v>
      </c>
      <c r="C195" s="13" t="s">
        <v>337</v>
      </c>
      <c r="D195" s="13" t="s">
        <v>40</v>
      </c>
      <c r="E195" s="18">
        <v>16.056000000000001</v>
      </c>
      <c r="F195" s="13">
        <f>ROUND(K195/2,2)</f>
        <v>2.16</v>
      </c>
      <c r="G195" s="13">
        <f>ROUND(E195*F195,2)</f>
        <v>34.68</v>
      </c>
      <c r="H195" s="18">
        <v>16.056000000000001</v>
      </c>
      <c r="I195" s="13">
        <f>K195-F195</f>
        <v>2.16</v>
      </c>
      <c r="J195" s="13">
        <f>ROUND(H195*I195,2)</f>
        <v>34.68</v>
      </c>
      <c r="K195" s="13">
        <v>4.32</v>
      </c>
      <c r="L195" s="190">
        <f>G195+J195</f>
        <v>69.36</v>
      </c>
    </row>
    <row r="196" spans="1:12" ht="49.15" customHeight="1">
      <c r="A196" s="214" t="s">
        <v>338</v>
      </c>
      <c r="B196" s="14" t="s">
        <v>339</v>
      </c>
      <c r="C196" s="13" t="s">
        <v>45</v>
      </c>
      <c r="D196" s="13" t="s">
        <v>29</v>
      </c>
      <c r="E196" s="10">
        <v>10.295999999999999</v>
      </c>
      <c r="F196" s="12">
        <f>ROUND(K196/2,2)</f>
        <v>175</v>
      </c>
      <c r="G196" s="12">
        <f>ROUND(E196*F196,2)</f>
        <v>1801.8</v>
      </c>
      <c r="H196" s="10">
        <v>10.295999999999999</v>
      </c>
      <c r="I196" s="12">
        <f>K196-F196</f>
        <v>175</v>
      </c>
      <c r="J196" s="12">
        <f>ROUND(H196*I196,2)</f>
        <v>1801.8</v>
      </c>
      <c r="K196" s="13">
        <v>350</v>
      </c>
      <c r="L196" s="187">
        <f>G196+J196</f>
        <v>3603.6</v>
      </c>
    </row>
    <row r="197" spans="1:12" ht="26.25" customHeight="1">
      <c r="A197" s="182" t="s">
        <v>340</v>
      </c>
      <c r="B197" s="9" t="s">
        <v>341</v>
      </c>
      <c r="C197" s="8"/>
      <c r="D197" s="8"/>
      <c r="E197" s="8"/>
      <c r="F197" s="8">
        <f>SUM(F198:F213)+F220+F221+F222</f>
        <v>159.39000000000001</v>
      </c>
      <c r="G197" s="8">
        <f>SUM(G198:G213)+G220+G221+G222</f>
        <v>1840.0399999999997</v>
      </c>
      <c r="H197" s="8"/>
      <c r="I197" s="8">
        <f>SUM(I198:I213)+I220+I221+I222</f>
        <v>159.32700000000003</v>
      </c>
      <c r="J197" s="8">
        <f>SUM(J198:J213)+J220+J221+J222</f>
        <v>1839.21</v>
      </c>
      <c r="K197" s="8">
        <f>SUM(K198:K213)+K220+K221+K222</f>
        <v>318.71700000000004</v>
      </c>
      <c r="L197" s="183">
        <f>SUM(L198:L213)+L220+L221+L222</f>
        <v>3770.9399999999996</v>
      </c>
    </row>
    <row r="198" spans="1:12" ht="39" customHeight="1">
      <c r="A198" s="186" t="s">
        <v>342</v>
      </c>
      <c r="B198" s="14" t="s">
        <v>343</v>
      </c>
      <c r="C198" s="13" t="s">
        <v>39</v>
      </c>
      <c r="D198" s="13" t="s">
        <v>40</v>
      </c>
      <c r="E198" s="10">
        <v>16.056000000000001</v>
      </c>
      <c r="F198" s="12">
        <f t="shared" ref="F198:F212" si="40">ROUND(K198/2,2)</f>
        <v>1.5</v>
      </c>
      <c r="G198" s="12">
        <f t="shared" ref="G198:G212" si="41">ROUND(E198*F198,2)</f>
        <v>24.08</v>
      </c>
      <c r="H198" s="10">
        <v>16.056000000000001</v>
      </c>
      <c r="I198" s="11">
        <f t="shared" ref="I198:I212" si="42">K198-F198</f>
        <v>1.5</v>
      </c>
      <c r="J198" s="11">
        <f t="shared" ref="J198:J212" si="43">ROUND(H198*I198,2)</f>
        <v>24.08</v>
      </c>
      <c r="K198" s="13">
        <v>3</v>
      </c>
      <c r="L198" s="185">
        <f>G198+J198</f>
        <v>48.16</v>
      </c>
    </row>
    <row r="199" spans="1:12" ht="44.85" customHeight="1">
      <c r="A199" s="294" t="s">
        <v>344</v>
      </c>
      <c r="B199" s="296" t="s">
        <v>345</v>
      </c>
      <c r="C199" s="13" t="s">
        <v>56</v>
      </c>
      <c r="D199" s="13" t="s">
        <v>29</v>
      </c>
      <c r="E199" s="41">
        <v>10.295999999999999</v>
      </c>
      <c r="F199" s="12">
        <f t="shared" si="40"/>
        <v>7.58</v>
      </c>
      <c r="G199" s="12">
        <f t="shared" si="41"/>
        <v>78.040000000000006</v>
      </c>
      <c r="H199" s="41">
        <v>10.295999999999999</v>
      </c>
      <c r="I199" s="13">
        <f t="shared" si="42"/>
        <v>7.57</v>
      </c>
      <c r="J199" s="13">
        <f t="shared" si="43"/>
        <v>77.94</v>
      </c>
      <c r="K199" s="133">
        <v>15.15</v>
      </c>
      <c r="L199" s="190">
        <f>G199+J199</f>
        <v>155.98000000000002</v>
      </c>
    </row>
    <row r="200" spans="1:12" ht="27" customHeight="1">
      <c r="A200" s="294"/>
      <c r="B200" s="296"/>
      <c r="C200" s="133" t="s">
        <v>38</v>
      </c>
      <c r="D200" s="133" t="s">
        <v>29</v>
      </c>
      <c r="E200" s="18">
        <v>10.295999999999999</v>
      </c>
      <c r="F200" s="12">
        <f t="shared" si="40"/>
        <v>11.28</v>
      </c>
      <c r="G200" s="12">
        <f t="shared" si="41"/>
        <v>116.14</v>
      </c>
      <c r="H200" s="18">
        <v>10.295999999999999</v>
      </c>
      <c r="I200" s="13">
        <f t="shared" si="42"/>
        <v>11.282000000000002</v>
      </c>
      <c r="J200" s="13">
        <f t="shared" si="43"/>
        <v>116.16</v>
      </c>
      <c r="K200" s="133">
        <v>22.562000000000001</v>
      </c>
      <c r="L200" s="190">
        <f>G200+J200</f>
        <v>232.3</v>
      </c>
    </row>
    <row r="201" spans="1:12" ht="38.25" customHeight="1">
      <c r="A201" s="294"/>
      <c r="B201" s="296"/>
      <c r="C201" s="53" t="s">
        <v>898</v>
      </c>
      <c r="D201" s="133" t="s">
        <v>29</v>
      </c>
      <c r="E201" s="18">
        <v>10.295999999999999</v>
      </c>
      <c r="F201" s="12">
        <f t="shared" si="40"/>
        <v>6.11</v>
      </c>
      <c r="G201" s="12">
        <f t="shared" si="41"/>
        <v>62.91</v>
      </c>
      <c r="H201" s="18">
        <v>10.295999999999999</v>
      </c>
      <c r="I201" s="13">
        <f t="shared" si="42"/>
        <v>6.11</v>
      </c>
      <c r="J201" s="13">
        <f t="shared" si="43"/>
        <v>62.91</v>
      </c>
      <c r="K201" s="133">
        <v>12.22</v>
      </c>
      <c r="L201" s="189">
        <f>G201+J201</f>
        <v>125.82</v>
      </c>
    </row>
    <row r="202" spans="1:12" ht="38.25" customHeight="1">
      <c r="A202" s="294"/>
      <c r="B202" s="296"/>
      <c r="C202" s="210" t="s">
        <v>897</v>
      </c>
      <c r="D202" s="133" t="s">
        <v>29</v>
      </c>
      <c r="E202" s="18">
        <v>10.295999999999999</v>
      </c>
      <c r="F202" s="12">
        <f t="shared" si="40"/>
        <v>6.33</v>
      </c>
      <c r="G202" s="12">
        <f t="shared" si="41"/>
        <v>65.17</v>
      </c>
      <c r="H202" s="18">
        <v>10.295999999999999</v>
      </c>
      <c r="I202" s="13">
        <f t="shared" si="42"/>
        <v>6.32</v>
      </c>
      <c r="J202" s="13">
        <f t="shared" si="43"/>
        <v>65.069999999999993</v>
      </c>
      <c r="K202" s="13">
        <v>12.65</v>
      </c>
      <c r="L202" s="190">
        <f>L203+L204</f>
        <v>221.93</v>
      </c>
    </row>
    <row r="203" spans="1:12" ht="38.25" customHeight="1">
      <c r="A203" s="294"/>
      <c r="B203" s="296"/>
      <c r="C203" s="53" t="s">
        <v>346</v>
      </c>
      <c r="D203" s="133" t="s">
        <v>29</v>
      </c>
      <c r="E203" s="18">
        <v>10.295999999999999</v>
      </c>
      <c r="F203" s="12">
        <f t="shared" si="40"/>
        <v>5.88</v>
      </c>
      <c r="G203" s="12">
        <f t="shared" si="41"/>
        <v>60.54</v>
      </c>
      <c r="H203" s="18">
        <v>10.295999999999999</v>
      </c>
      <c r="I203" s="13">
        <f t="shared" si="42"/>
        <v>5.88</v>
      </c>
      <c r="J203" s="13">
        <f t="shared" si="43"/>
        <v>60.54</v>
      </c>
      <c r="K203" s="133">
        <v>11.76</v>
      </c>
      <c r="L203" s="190">
        <f t="shared" ref="L203:L212" si="44">G203+J203</f>
        <v>121.08</v>
      </c>
    </row>
    <row r="204" spans="1:12" ht="43.35" customHeight="1">
      <c r="A204" s="294"/>
      <c r="B204" s="296"/>
      <c r="C204" s="53" t="s">
        <v>899</v>
      </c>
      <c r="D204" s="133" t="s">
        <v>29</v>
      </c>
      <c r="E204" s="18">
        <v>10.295999999999999</v>
      </c>
      <c r="F204" s="12">
        <f t="shared" si="40"/>
        <v>4.9000000000000004</v>
      </c>
      <c r="G204" s="12">
        <f t="shared" si="41"/>
        <v>50.45</v>
      </c>
      <c r="H204" s="18">
        <v>10.295999999999999</v>
      </c>
      <c r="I204" s="13">
        <f t="shared" si="42"/>
        <v>4.8949999999999996</v>
      </c>
      <c r="J204" s="13">
        <f t="shared" si="43"/>
        <v>50.4</v>
      </c>
      <c r="K204" s="133">
        <v>9.7949999999999999</v>
      </c>
      <c r="L204" s="187">
        <f t="shared" si="44"/>
        <v>100.85</v>
      </c>
    </row>
    <row r="205" spans="1:12" ht="35.1" customHeight="1">
      <c r="A205" s="294"/>
      <c r="B205" s="296"/>
      <c r="C205" s="53" t="s">
        <v>684</v>
      </c>
      <c r="D205" s="133" t="s">
        <v>29</v>
      </c>
      <c r="E205" s="18">
        <v>10.295999999999999</v>
      </c>
      <c r="F205" s="12">
        <f t="shared" si="40"/>
        <v>5.97</v>
      </c>
      <c r="G205" s="12">
        <f t="shared" si="41"/>
        <v>61.47</v>
      </c>
      <c r="H205" s="18">
        <v>10.295999999999999</v>
      </c>
      <c r="I205" s="12">
        <f t="shared" si="42"/>
        <v>5.97</v>
      </c>
      <c r="J205" s="12">
        <f t="shared" si="43"/>
        <v>61.47</v>
      </c>
      <c r="K205" s="133">
        <v>11.94</v>
      </c>
      <c r="L205" s="187">
        <f t="shared" si="44"/>
        <v>122.94</v>
      </c>
    </row>
    <row r="206" spans="1:12" ht="38.25" customHeight="1">
      <c r="A206" s="186" t="s">
        <v>347</v>
      </c>
      <c r="B206" s="14" t="s">
        <v>348</v>
      </c>
      <c r="C206" s="13" t="s">
        <v>72</v>
      </c>
      <c r="D206" s="13" t="s">
        <v>29</v>
      </c>
      <c r="E206" s="18">
        <v>10.295999999999999</v>
      </c>
      <c r="F206" s="12">
        <f t="shared" si="40"/>
        <v>5.95</v>
      </c>
      <c r="G206" s="12">
        <f t="shared" si="41"/>
        <v>61.26</v>
      </c>
      <c r="H206" s="18">
        <v>10.295999999999999</v>
      </c>
      <c r="I206" s="12">
        <f t="shared" si="42"/>
        <v>5.95</v>
      </c>
      <c r="J206" s="12">
        <f t="shared" si="43"/>
        <v>61.26</v>
      </c>
      <c r="K206" s="13">
        <v>11.9</v>
      </c>
      <c r="L206" s="187">
        <f t="shared" si="44"/>
        <v>122.52</v>
      </c>
    </row>
    <row r="207" spans="1:12" ht="45.75" customHeight="1">
      <c r="A207" s="186" t="s">
        <v>349</v>
      </c>
      <c r="B207" s="14" t="s">
        <v>350</v>
      </c>
      <c r="C207" s="13" t="s">
        <v>33</v>
      </c>
      <c r="D207" s="13" t="s">
        <v>29</v>
      </c>
      <c r="E207" s="18">
        <v>10.295999999999999</v>
      </c>
      <c r="F207" s="12">
        <f t="shared" si="40"/>
        <v>5</v>
      </c>
      <c r="G207" s="12">
        <f t="shared" si="41"/>
        <v>51.48</v>
      </c>
      <c r="H207" s="18">
        <v>10.295999999999999</v>
      </c>
      <c r="I207" s="12">
        <f t="shared" si="42"/>
        <v>5</v>
      </c>
      <c r="J207" s="12">
        <f t="shared" si="43"/>
        <v>51.48</v>
      </c>
      <c r="K207" s="133">
        <v>10</v>
      </c>
      <c r="L207" s="187">
        <f t="shared" si="44"/>
        <v>102.96</v>
      </c>
    </row>
    <row r="208" spans="1:12" ht="37.35" customHeight="1">
      <c r="A208" s="186" t="s">
        <v>351</v>
      </c>
      <c r="B208" s="14" t="s">
        <v>352</v>
      </c>
      <c r="C208" s="13" t="s">
        <v>353</v>
      </c>
      <c r="D208" s="13" t="s">
        <v>40</v>
      </c>
      <c r="E208" s="15">
        <v>16.056000000000001</v>
      </c>
      <c r="F208" s="12">
        <f t="shared" si="40"/>
        <v>1.71</v>
      </c>
      <c r="G208" s="12">
        <f t="shared" si="41"/>
        <v>27.46</v>
      </c>
      <c r="H208" s="15">
        <v>16.056000000000001</v>
      </c>
      <c r="I208" s="12">
        <f t="shared" si="42"/>
        <v>1.7000000000000002</v>
      </c>
      <c r="J208" s="12">
        <f t="shared" si="43"/>
        <v>27.3</v>
      </c>
      <c r="K208" s="13">
        <v>3.41</v>
      </c>
      <c r="L208" s="187">
        <f t="shared" si="44"/>
        <v>54.760000000000005</v>
      </c>
    </row>
    <row r="209" spans="1:12" ht="55.5" customHeight="1">
      <c r="A209" s="294" t="s">
        <v>354</v>
      </c>
      <c r="B209" s="296" t="s">
        <v>355</v>
      </c>
      <c r="C209" s="13" t="s">
        <v>203</v>
      </c>
      <c r="D209" s="13" t="s">
        <v>29</v>
      </c>
      <c r="E209" s="18">
        <v>10.295999999999999</v>
      </c>
      <c r="F209" s="12">
        <f t="shared" si="40"/>
        <v>35.75</v>
      </c>
      <c r="G209" s="12">
        <f t="shared" si="41"/>
        <v>368.08</v>
      </c>
      <c r="H209" s="18">
        <v>10.295999999999999</v>
      </c>
      <c r="I209" s="12">
        <f t="shared" si="42"/>
        <v>35.75</v>
      </c>
      <c r="J209" s="12">
        <f t="shared" si="43"/>
        <v>368.08</v>
      </c>
      <c r="K209" s="13">
        <v>71.5</v>
      </c>
      <c r="L209" s="187">
        <f t="shared" si="44"/>
        <v>736.16</v>
      </c>
    </row>
    <row r="210" spans="1:12" ht="30" customHeight="1">
      <c r="A210" s="294"/>
      <c r="B210" s="296"/>
      <c r="C210" s="36" t="s">
        <v>896</v>
      </c>
      <c r="D210" s="13" t="s">
        <v>29</v>
      </c>
      <c r="E210" s="15">
        <v>11.544</v>
      </c>
      <c r="F210" s="12">
        <f t="shared" si="40"/>
        <v>4.25</v>
      </c>
      <c r="G210" s="12">
        <f t="shared" si="41"/>
        <v>49.06</v>
      </c>
      <c r="H210" s="15">
        <v>11.544</v>
      </c>
      <c r="I210" s="12">
        <f t="shared" si="42"/>
        <v>4.25</v>
      </c>
      <c r="J210" s="12">
        <f t="shared" si="43"/>
        <v>49.06</v>
      </c>
      <c r="K210" s="13">
        <v>8.5</v>
      </c>
      <c r="L210" s="187">
        <f t="shared" si="44"/>
        <v>98.12</v>
      </c>
    </row>
    <row r="211" spans="1:12" ht="37.5" customHeight="1">
      <c r="A211" s="294"/>
      <c r="B211" s="296"/>
      <c r="C211" s="36" t="s">
        <v>895</v>
      </c>
      <c r="D211" s="13" t="s">
        <v>29</v>
      </c>
      <c r="E211" s="15">
        <v>11.544</v>
      </c>
      <c r="F211" s="12">
        <f t="shared" si="40"/>
        <v>0.35</v>
      </c>
      <c r="G211" s="12">
        <f t="shared" si="41"/>
        <v>4.04</v>
      </c>
      <c r="H211" s="15">
        <v>11.544</v>
      </c>
      <c r="I211" s="12">
        <f t="shared" si="42"/>
        <v>0.33999999999999997</v>
      </c>
      <c r="J211" s="12">
        <f t="shared" si="43"/>
        <v>3.92</v>
      </c>
      <c r="K211" s="13">
        <v>0.69</v>
      </c>
      <c r="L211" s="187">
        <f t="shared" si="44"/>
        <v>7.96</v>
      </c>
    </row>
    <row r="212" spans="1:12" ht="42.4" customHeight="1">
      <c r="A212" s="186" t="s">
        <v>356</v>
      </c>
      <c r="B212" s="14" t="s">
        <v>357</v>
      </c>
      <c r="C212" s="13" t="s">
        <v>60</v>
      </c>
      <c r="D212" s="13" t="s">
        <v>40</v>
      </c>
      <c r="E212" s="15">
        <v>16.056000000000001</v>
      </c>
      <c r="F212" s="12">
        <f t="shared" si="40"/>
        <v>16.45</v>
      </c>
      <c r="G212" s="12">
        <f t="shared" si="41"/>
        <v>264.12</v>
      </c>
      <c r="H212" s="15">
        <v>16.056000000000001</v>
      </c>
      <c r="I212" s="12">
        <f t="shared" si="42"/>
        <v>16.45</v>
      </c>
      <c r="J212" s="12">
        <f t="shared" si="43"/>
        <v>264.12</v>
      </c>
      <c r="K212" s="13">
        <f>28.4+2.1+2.4</f>
        <v>32.9</v>
      </c>
      <c r="L212" s="187">
        <f t="shared" si="44"/>
        <v>528.24</v>
      </c>
    </row>
    <row r="213" spans="1:12" ht="41.85" customHeight="1">
      <c r="A213" s="294" t="s">
        <v>358</v>
      </c>
      <c r="B213" s="54" t="s">
        <v>359</v>
      </c>
      <c r="C213" s="55"/>
      <c r="D213" s="55"/>
      <c r="E213" s="55"/>
      <c r="F213" s="55">
        <f>SUM(F214:F219)</f>
        <v>40.17</v>
      </c>
      <c r="G213" s="55">
        <f>SUM(G214:G219)</f>
        <v>494.71999999999997</v>
      </c>
      <c r="H213" s="55"/>
      <c r="I213" s="55">
        <f>SUM(I214:I219)</f>
        <v>40.150000000000006</v>
      </c>
      <c r="J213" s="55">
        <f>SUM(J214:J219)</f>
        <v>494.4</v>
      </c>
      <c r="K213" s="55">
        <f>SUM(K214:K219)</f>
        <v>80.319999999999993</v>
      </c>
      <c r="L213" s="215">
        <f>SUM(L214:L219)</f>
        <v>989.11999999999989</v>
      </c>
    </row>
    <row r="214" spans="1:12" ht="55.15" customHeight="1">
      <c r="A214" s="294"/>
      <c r="B214" s="14" t="s">
        <v>360</v>
      </c>
      <c r="C214" s="13" t="s">
        <v>33</v>
      </c>
      <c r="D214" s="13" t="s">
        <v>29</v>
      </c>
      <c r="E214" s="15">
        <v>10.295999999999999</v>
      </c>
      <c r="F214" s="12">
        <f t="shared" ref="F214:F222" si="45">ROUND(K214/2,2)</f>
        <v>21.05</v>
      </c>
      <c r="G214" s="12">
        <f t="shared" ref="G214:G222" si="46">ROUND(E214*F214,2)</f>
        <v>216.73</v>
      </c>
      <c r="H214" s="15">
        <v>10.295999999999999</v>
      </c>
      <c r="I214" s="12">
        <f t="shared" ref="I214:I222" si="47">K214-F214</f>
        <v>21.05</v>
      </c>
      <c r="J214" s="12">
        <f t="shared" ref="J214:J222" si="48">ROUND(H214*I214,2)</f>
        <v>216.73</v>
      </c>
      <c r="K214" s="13">
        <v>42.1</v>
      </c>
      <c r="L214" s="187">
        <f t="shared" ref="L214:L222" si="49">G214+J214</f>
        <v>433.46</v>
      </c>
    </row>
    <row r="215" spans="1:12" ht="53.65" customHeight="1">
      <c r="A215" s="294"/>
      <c r="B215" s="14" t="s">
        <v>361</v>
      </c>
      <c r="C215" s="20" t="s">
        <v>63</v>
      </c>
      <c r="D215" s="13" t="s">
        <v>40</v>
      </c>
      <c r="E215" s="15">
        <v>16.056000000000001</v>
      </c>
      <c r="F215" s="12">
        <f t="shared" si="45"/>
        <v>1.1499999999999999</v>
      </c>
      <c r="G215" s="12">
        <f t="shared" si="46"/>
        <v>18.46</v>
      </c>
      <c r="H215" s="15">
        <v>16.056000000000001</v>
      </c>
      <c r="I215" s="12">
        <f t="shared" si="47"/>
        <v>1.1499999999999999</v>
      </c>
      <c r="J215" s="12">
        <f t="shared" si="48"/>
        <v>18.46</v>
      </c>
      <c r="K215" s="13">
        <v>2.2999999999999998</v>
      </c>
      <c r="L215" s="187">
        <f t="shared" si="49"/>
        <v>36.92</v>
      </c>
    </row>
    <row r="216" spans="1:12" ht="33.75" customHeight="1">
      <c r="A216" s="294"/>
      <c r="B216" s="14" t="s">
        <v>362</v>
      </c>
      <c r="C216" s="13" t="s">
        <v>363</v>
      </c>
      <c r="D216" s="13" t="s">
        <v>40</v>
      </c>
      <c r="E216" s="15">
        <v>16.056000000000001</v>
      </c>
      <c r="F216" s="12">
        <f t="shared" si="45"/>
        <v>1.99</v>
      </c>
      <c r="G216" s="12">
        <f t="shared" si="46"/>
        <v>31.95</v>
      </c>
      <c r="H216" s="15">
        <v>16.056000000000001</v>
      </c>
      <c r="I216" s="12">
        <f t="shared" si="47"/>
        <v>1.9800000000000002</v>
      </c>
      <c r="J216" s="12">
        <f t="shared" si="48"/>
        <v>31.79</v>
      </c>
      <c r="K216" s="13">
        <v>3.97</v>
      </c>
      <c r="L216" s="187">
        <f t="shared" si="49"/>
        <v>63.739999999999995</v>
      </c>
    </row>
    <row r="217" spans="1:12" ht="33.75" customHeight="1">
      <c r="A217" s="294"/>
      <c r="B217" s="14" t="s">
        <v>364</v>
      </c>
      <c r="C217" s="13" t="s">
        <v>365</v>
      </c>
      <c r="D217" s="13" t="s">
        <v>40</v>
      </c>
      <c r="E217" s="15">
        <v>16.056000000000001</v>
      </c>
      <c r="F217" s="12">
        <f t="shared" si="45"/>
        <v>11.85</v>
      </c>
      <c r="G217" s="12">
        <f t="shared" si="46"/>
        <v>190.26</v>
      </c>
      <c r="H217" s="15">
        <v>16.056000000000001</v>
      </c>
      <c r="I217" s="12">
        <f t="shared" si="47"/>
        <v>11.85</v>
      </c>
      <c r="J217" s="12">
        <f t="shared" si="48"/>
        <v>190.26</v>
      </c>
      <c r="K217" s="13">
        <v>23.7</v>
      </c>
      <c r="L217" s="187">
        <f t="shared" si="49"/>
        <v>380.52</v>
      </c>
    </row>
    <row r="218" spans="1:12" ht="33.75" customHeight="1">
      <c r="A218" s="294"/>
      <c r="B218" s="14" t="s">
        <v>366</v>
      </c>
      <c r="C218" s="36" t="s">
        <v>151</v>
      </c>
      <c r="D218" s="13" t="s">
        <v>40</v>
      </c>
      <c r="E218" s="15">
        <v>16.056000000000001</v>
      </c>
      <c r="F218" s="12">
        <f t="shared" si="45"/>
        <v>1.54</v>
      </c>
      <c r="G218" s="12">
        <f t="shared" si="46"/>
        <v>24.73</v>
      </c>
      <c r="H218" s="15">
        <v>16.056000000000001</v>
      </c>
      <c r="I218" s="12">
        <f t="shared" si="47"/>
        <v>1.5299999999999998</v>
      </c>
      <c r="J218" s="12">
        <f t="shared" si="48"/>
        <v>24.57</v>
      </c>
      <c r="K218" s="13">
        <v>3.07</v>
      </c>
      <c r="L218" s="187">
        <f t="shared" si="49"/>
        <v>49.3</v>
      </c>
    </row>
    <row r="219" spans="1:12" ht="33.75" customHeight="1">
      <c r="A219" s="294"/>
      <c r="B219" s="56" t="s">
        <v>367</v>
      </c>
      <c r="C219" s="17" t="s">
        <v>363</v>
      </c>
      <c r="D219" s="13" t="s">
        <v>40</v>
      </c>
      <c r="E219" s="15">
        <v>4.8600000000000003</v>
      </c>
      <c r="F219" s="12">
        <f t="shared" si="45"/>
        <v>2.59</v>
      </c>
      <c r="G219" s="12">
        <f t="shared" si="46"/>
        <v>12.59</v>
      </c>
      <c r="H219" s="15">
        <v>4.8600000000000003</v>
      </c>
      <c r="I219" s="12">
        <f t="shared" si="47"/>
        <v>2.59</v>
      </c>
      <c r="J219" s="12">
        <f t="shared" si="48"/>
        <v>12.59</v>
      </c>
      <c r="K219" s="13">
        <v>5.18</v>
      </c>
      <c r="L219" s="187">
        <f t="shared" si="49"/>
        <v>25.18</v>
      </c>
    </row>
    <row r="220" spans="1:12" ht="33.75" customHeight="1">
      <c r="A220" s="294"/>
      <c r="B220" s="56" t="s">
        <v>368</v>
      </c>
      <c r="C220" s="13" t="s">
        <v>363</v>
      </c>
      <c r="D220" s="13" t="s">
        <v>40</v>
      </c>
      <c r="E220" s="15">
        <v>4.8600000000000003</v>
      </c>
      <c r="F220" s="12">
        <f t="shared" si="45"/>
        <v>0</v>
      </c>
      <c r="G220" s="12">
        <f t="shared" si="46"/>
        <v>0</v>
      </c>
      <c r="H220" s="15">
        <v>4.8600000000000003</v>
      </c>
      <c r="I220" s="12">
        <f t="shared" si="47"/>
        <v>0</v>
      </c>
      <c r="J220" s="12">
        <f t="shared" si="48"/>
        <v>0</v>
      </c>
      <c r="K220" s="13">
        <v>0</v>
      </c>
      <c r="L220" s="187">
        <f t="shared" si="49"/>
        <v>0</v>
      </c>
    </row>
    <row r="221" spans="1:12" ht="33.75" customHeight="1">
      <c r="A221" s="294"/>
      <c r="B221" s="56" t="s">
        <v>369</v>
      </c>
      <c r="C221" s="13" t="s">
        <v>370</v>
      </c>
      <c r="D221" s="13" t="s">
        <v>40</v>
      </c>
      <c r="E221" s="15">
        <v>4.8600000000000003</v>
      </c>
      <c r="F221" s="12">
        <f t="shared" si="45"/>
        <v>0.03</v>
      </c>
      <c r="G221" s="12">
        <f t="shared" si="46"/>
        <v>0.15</v>
      </c>
      <c r="H221" s="15">
        <v>4.8600000000000003</v>
      </c>
      <c r="I221" s="12">
        <f t="shared" si="47"/>
        <v>0.03</v>
      </c>
      <c r="J221" s="12">
        <f t="shared" si="48"/>
        <v>0.15</v>
      </c>
      <c r="K221" s="13">
        <v>0.06</v>
      </c>
      <c r="L221" s="187">
        <f t="shared" si="49"/>
        <v>0.3</v>
      </c>
    </row>
    <row r="222" spans="1:12" ht="33.75" customHeight="1">
      <c r="A222" s="294"/>
      <c r="B222" s="56" t="s">
        <v>371</v>
      </c>
      <c r="C222" s="36" t="s">
        <v>151</v>
      </c>
      <c r="D222" s="13" t="s">
        <v>40</v>
      </c>
      <c r="E222" s="15">
        <v>4.8600000000000003</v>
      </c>
      <c r="F222" s="12">
        <f t="shared" si="45"/>
        <v>0.18</v>
      </c>
      <c r="G222" s="12">
        <f t="shared" si="46"/>
        <v>0.87</v>
      </c>
      <c r="H222" s="15">
        <v>4.8600000000000003</v>
      </c>
      <c r="I222" s="12">
        <f t="shared" si="47"/>
        <v>0.18</v>
      </c>
      <c r="J222" s="12">
        <f t="shared" si="48"/>
        <v>0.87</v>
      </c>
      <c r="K222" s="13">
        <v>0.36</v>
      </c>
      <c r="L222" s="187">
        <f t="shared" si="49"/>
        <v>1.74</v>
      </c>
    </row>
    <row r="223" spans="1:12" s="7" customFormat="1" ht="38.25" customHeight="1">
      <c r="A223" s="216" t="s">
        <v>372</v>
      </c>
      <c r="B223" s="9" t="s">
        <v>736</v>
      </c>
      <c r="C223" s="8"/>
      <c r="D223" s="8"/>
      <c r="E223" s="8"/>
      <c r="F223" s="8">
        <f>F224</f>
        <v>22.5</v>
      </c>
      <c r="G223" s="8">
        <f>G224</f>
        <v>361.26</v>
      </c>
      <c r="H223" s="8"/>
      <c r="I223" s="8">
        <f>I224</f>
        <v>22.5</v>
      </c>
      <c r="J223" s="8">
        <f>J224</f>
        <v>361.26</v>
      </c>
      <c r="K223" s="8">
        <f>K224</f>
        <v>45</v>
      </c>
      <c r="L223" s="183">
        <f>L224</f>
        <v>722.52</v>
      </c>
    </row>
    <row r="224" spans="1:12" s="7" customFormat="1" ht="50.65" customHeight="1">
      <c r="A224" s="217" t="s">
        <v>373</v>
      </c>
      <c r="B224" s="51" t="s">
        <v>374</v>
      </c>
      <c r="C224" s="20" t="s">
        <v>63</v>
      </c>
      <c r="D224" s="50" t="s">
        <v>40</v>
      </c>
      <c r="E224" s="15">
        <v>16.056000000000001</v>
      </c>
      <c r="F224" s="50">
        <f>ROUND(K224/2,2)</f>
        <v>22.5</v>
      </c>
      <c r="G224" s="50">
        <f>ROUND(E224*F224,2)</f>
        <v>361.26</v>
      </c>
      <c r="H224" s="15">
        <v>16.056000000000001</v>
      </c>
      <c r="I224" s="50">
        <f>K224-F224</f>
        <v>22.5</v>
      </c>
      <c r="J224" s="50">
        <f>ROUND(H224*I224,2)</f>
        <v>361.26</v>
      </c>
      <c r="K224" s="57">
        <v>45</v>
      </c>
      <c r="L224" s="189">
        <f>G224+J224</f>
        <v>722.52</v>
      </c>
    </row>
    <row r="225" spans="1:12" ht="37.5" customHeight="1">
      <c r="A225" s="216" t="s">
        <v>21</v>
      </c>
      <c r="B225" s="9" t="s">
        <v>375</v>
      </c>
      <c r="C225" s="8"/>
      <c r="D225" s="8"/>
      <c r="E225" s="8"/>
      <c r="F225" s="8">
        <f>SUM(F226:F228)</f>
        <v>137.97999999999999</v>
      </c>
      <c r="G225" s="8">
        <f>SUM(G226:G228)</f>
        <v>1766.24</v>
      </c>
      <c r="H225" s="8"/>
      <c r="I225" s="8">
        <f>SUM(I226:I228)</f>
        <v>137.97</v>
      </c>
      <c r="J225" s="8">
        <f>SUM(J226:J228)</f>
        <v>1766.14</v>
      </c>
      <c r="K225" s="8">
        <f>SUM(K226:K228)</f>
        <v>275.95</v>
      </c>
      <c r="L225" s="183">
        <f>SUM(L226:L228)</f>
        <v>3532.38</v>
      </c>
    </row>
    <row r="226" spans="1:12" ht="42" customHeight="1">
      <c r="A226" s="218" t="s">
        <v>376</v>
      </c>
      <c r="B226" s="14" t="s">
        <v>377</v>
      </c>
      <c r="C226" s="13" t="s">
        <v>33</v>
      </c>
      <c r="D226" s="13" t="s">
        <v>57</v>
      </c>
      <c r="E226" s="10">
        <v>10.295999999999999</v>
      </c>
      <c r="F226" s="11">
        <f>ROUND(K226/2,2)</f>
        <v>37.5</v>
      </c>
      <c r="G226" s="11">
        <f>ROUND(E226*F226,2)</f>
        <v>386.1</v>
      </c>
      <c r="H226" s="10">
        <v>10.295999999999999</v>
      </c>
      <c r="I226" s="11">
        <f>K226-F226</f>
        <v>37.5</v>
      </c>
      <c r="J226" s="11">
        <f>ROUND(H226*I226,2)</f>
        <v>386.1</v>
      </c>
      <c r="K226" s="13">
        <v>75</v>
      </c>
      <c r="L226" s="185">
        <f>G226+J226</f>
        <v>772.2</v>
      </c>
    </row>
    <row r="227" spans="1:12" s="21" customFormat="1" ht="48.6" customHeight="1">
      <c r="A227" s="197" t="s">
        <v>378</v>
      </c>
      <c r="B227" s="14" t="s">
        <v>379</v>
      </c>
      <c r="C227" s="20" t="s">
        <v>63</v>
      </c>
      <c r="D227" s="13" t="s">
        <v>40</v>
      </c>
      <c r="E227" s="18">
        <v>16.056000000000001</v>
      </c>
      <c r="F227" s="13">
        <f>ROUND(K227/2,2)</f>
        <v>60</v>
      </c>
      <c r="G227" s="13">
        <f>ROUND(E227*F227,2)</f>
        <v>963.36</v>
      </c>
      <c r="H227" s="18">
        <v>16.056000000000001</v>
      </c>
      <c r="I227" s="13">
        <f>K227-F227</f>
        <v>60</v>
      </c>
      <c r="J227" s="13">
        <f>ROUND(H227*I227,2)</f>
        <v>963.36</v>
      </c>
      <c r="K227" s="13">
        <v>120</v>
      </c>
      <c r="L227" s="190">
        <f>G227+J227</f>
        <v>1926.72</v>
      </c>
    </row>
    <row r="228" spans="1:12" s="21" customFormat="1" ht="42" customHeight="1">
      <c r="A228" s="197" t="s">
        <v>380</v>
      </c>
      <c r="B228" s="14" t="s">
        <v>381</v>
      </c>
      <c r="C228" s="13" t="s">
        <v>33</v>
      </c>
      <c r="D228" s="13" t="s">
        <v>57</v>
      </c>
      <c r="E228" s="18">
        <v>10.295999999999999</v>
      </c>
      <c r="F228" s="13">
        <f>ROUND(K228/2,2)</f>
        <v>40.479999999999997</v>
      </c>
      <c r="G228" s="13">
        <f>ROUND(E228*F228,2)</f>
        <v>416.78</v>
      </c>
      <c r="H228" s="18">
        <v>10.295999999999999</v>
      </c>
      <c r="I228" s="13">
        <f>K228-F228</f>
        <v>40.470000000000006</v>
      </c>
      <c r="J228" s="13">
        <f>ROUND(H228*I228,2)</f>
        <v>416.68</v>
      </c>
      <c r="K228" s="13">
        <v>80.95</v>
      </c>
      <c r="L228" s="190">
        <f>G228+J228</f>
        <v>833.46</v>
      </c>
    </row>
    <row r="229" spans="1:12" s="21" customFormat="1" ht="45.75" customHeight="1">
      <c r="A229" s="216" t="s">
        <v>382</v>
      </c>
      <c r="B229" s="9" t="s">
        <v>383</v>
      </c>
      <c r="C229" s="8"/>
      <c r="D229" s="8"/>
      <c r="E229" s="8"/>
      <c r="F229" s="8">
        <f>F230</f>
        <v>17.5</v>
      </c>
      <c r="G229" s="8">
        <f>G230</f>
        <v>180.18</v>
      </c>
      <c r="H229" s="8"/>
      <c r="I229" s="8">
        <f>I230</f>
        <v>17.5</v>
      </c>
      <c r="J229" s="8">
        <f>J230</f>
        <v>180.18</v>
      </c>
      <c r="K229" s="8">
        <f>K230</f>
        <v>35</v>
      </c>
      <c r="L229" s="183">
        <f>L230</f>
        <v>360.36</v>
      </c>
    </row>
    <row r="230" spans="1:12" s="21" customFormat="1" ht="45.75" customHeight="1" thickBot="1">
      <c r="A230" s="290" t="s">
        <v>384</v>
      </c>
      <c r="B230" s="123" t="s">
        <v>385</v>
      </c>
      <c r="C230" s="12" t="s">
        <v>33</v>
      </c>
      <c r="D230" s="12" t="s">
        <v>29</v>
      </c>
      <c r="E230" s="15">
        <v>10.295999999999999</v>
      </c>
      <c r="F230" s="12">
        <f>ROUND(K230/2,2)</f>
        <v>17.5</v>
      </c>
      <c r="G230" s="12">
        <f>ROUND(E230*F230,2)</f>
        <v>180.18</v>
      </c>
      <c r="H230" s="15">
        <v>10.295999999999999</v>
      </c>
      <c r="I230" s="12">
        <f>K230-F230</f>
        <v>17.5</v>
      </c>
      <c r="J230" s="12">
        <f>ROUND(H230*I230,2)</f>
        <v>180.18</v>
      </c>
      <c r="K230" s="12">
        <v>35</v>
      </c>
      <c r="L230" s="187">
        <f>G230+J230</f>
        <v>360.36</v>
      </c>
    </row>
    <row r="231" spans="1:12" ht="14.25" customHeight="1">
      <c r="A231" s="242"/>
      <c r="B231" s="243" t="s">
        <v>900</v>
      </c>
      <c r="C231" s="244"/>
      <c r="D231" s="244"/>
      <c r="E231" s="244"/>
      <c r="F231" s="244">
        <f>F232+F233</f>
        <v>10867.46</v>
      </c>
      <c r="G231" s="244">
        <f>G232+G233</f>
        <v>122979.57</v>
      </c>
      <c r="H231" s="244"/>
      <c r="I231" s="244">
        <f>I232+I233</f>
        <v>10867.157299999999</v>
      </c>
      <c r="J231" s="244">
        <f>J232+J233</f>
        <v>122975.87000000002</v>
      </c>
      <c r="K231" s="244">
        <f>K232+K233</f>
        <v>21734.617299999998</v>
      </c>
      <c r="L231" s="245">
        <f>L232+L233</f>
        <v>246047.13000000006</v>
      </c>
    </row>
    <row r="232" spans="1:12" ht="14.25" customHeight="1">
      <c r="A232" s="198"/>
      <c r="B232" s="59" t="s">
        <v>103</v>
      </c>
      <c r="C232" s="58"/>
      <c r="D232" s="58"/>
      <c r="E232" s="58"/>
      <c r="F232" s="58">
        <f>F229+F225+F223+F197+F192+F190+F174+F51+F22+F19+F15</f>
        <v>4681.82</v>
      </c>
      <c r="G232" s="58">
        <f>G229+G225+G223+G197+G192+G190+G174+G51+G22+G19+G15</f>
        <v>53075.799999999996</v>
      </c>
      <c r="H232" s="58"/>
      <c r="I232" s="58">
        <f>I229+I225+I223+I197+I192+I190+I174+I51+I22+I19+I15</f>
        <v>4681.6187000000009</v>
      </c>
      <c r="J232" s="58">
        <f>J229+J225+J223+J197+J192+J190+J174+J51+J22+J19+J15</f>
        <v>53073.3</v>
      </c>
      <c r="K232" s="58">
        <f>K229+K225+K223+K197+K192+K190+K174+K51+K22+K19+K15</f>
        <v>9363.4387000000006</v>
      </c>
      <c r="L232" s="199">
        <f>L229+L225+L223+L197+L192+L190+L174+L51+L22+L19+L15</f>
        <v>106240.79000000001</v>
      </c>
    </row>
    <row r="233" spans="1:12" ht="15.6" customHeight="1" thickBot="1">
      <c r="A233" s="200"/>
      <c r="B233" s="201" t="s">
        <v>386</v>
      </c>
      <c r="C233" s="202"/>
      <c r="D233" s="202"/>
      <c r="E233" s="202"/>
      <c r="F233" s="202">
        <f>F52</f>
        <v>6185.64</v>
      </c>
      <c r="G233" s="202">
        <f>G52</f>
        <v>69903.770000000019</v>
      </c>
      <c r="H233" s="202"/>
      <c r="I233" s="202">
        <f>I52</f>
        <v>6185.538599999999</v>
      </c>
      <c r="J233" s="202">
        <f>J52</f>
        <v>69902.570000000022</v>
      </c>
      <c r="K233" s="202">
        <f>K52</f>
        <v>12371.178599999997</v>
      </c>
      <c r="L233" s="203">
        <f>L52</f>
        <v>139806.34000000005</v>
      </c>
    </row>
    <row r="235" spans="1:12" hidden="1"/>
    <row r="236" spans="1:12" hidden="1">
      <c r="B236" s="60" t="s">
        <v>387</v>
      </c>
      <c r="H236" s="61">
        <v>1.03</v>
      </c>
    </row>
    <row r="237" spans="1:12" s="62" customFormat="1" hidden="1">
      <c r="B237" s="1"/>
      <c r="C237" s="4"/>
      <c r="D237" s="63"/>
      <c r="I237" s="1"/>
      <c r="J237" s="1"/>
    </row>
    <row r="238" spans="1:12" hidden="1"/>
    <row r="239" spans="1:12" hidden="1">
      <c r="L239" s="1">
        <f>L231-145785.21</f>
        <v>100261.92000000007</v>
      </c>
    </row>
    <row r="240" spans="1:12" hidden="1"/>
    <row r="241" hidden="1"/>
    <row r="242" hidden="1"/>
    <row r="243" hidden="1"/>
    <row r="244" hidden="1"/>
  </sheetData>
  <mergeCells count="67">
    <mergeCell ref="A10:L10"/>
    <mergeCell ref="A11:A13"/>
    <mergeCell ref="B11:B13"/>
    <mergeCell ref="C11:C13"/>
    <mergeCell ref="D11:D13"/>
    <mergeCell ref="E11:G11"/>
    <mergeCell ref="H11:J11"/>
    <mergeCell ref="K11:L11"/>
    <mergeCell ref="E12:E13"/>
    <mergeCell ref="F12:F13"/>
    <mergeCell ref="G12:G13"/>
    <mergeCell ref="H12:H13"/>
    <mergeCell ref="I12:I13"/>
    <mergeCell ref="J12:J13"/>
    <mergeCell ref="K12:K13"/>
    <mergeCell ref="L12:L13"/>
    <mergeCell ref="A70:A71"/>
    <mergeCell ref="A20:A21"/>
    <mergeCell ref="B20:B21"/>
    <mergeCell ref="A26:A28"/>
    <mergeCell ref="A31:A33"/>
    <mergeCell ref="A35:A36"/>
    <mergeCell ref="A53:A54"/>
    <mergeCell ref="A55:A56"/>
    <mergeCell ref="A58:A61"/>
    <mergeCell ref="A64:A65"/>
    <mergeCell ref="A66:A67"/>
    <mergeCell ref="A68:A69"/>
    <mergeCell ref="A103:A104"/>
    <mergeCell ref="A72:A73"/>
    <mergeCell ref="A74:A75"/>
    <mergeCell ref="A81:A82"/>
    <mergeCell ref="C81:C82"/>
    <mergeCell ref="A83:A84"/>
    <mergeCell ref="A85:A86"/>
    <mergeCell ref="A87:A88"/>
    <mergeCell ref="A89:A90"/>
    <mergeCell ref="A92:A94"/>
    <mergeCell ref="A97:A98"/>
    <mergeCell ref="A99:A100"/>
    <mergeCell ref="A140:A141"/>
    <mergeCell ref="A142:A143"/>
    <mergeCell ref="A144:A145"/>
    <mergeCell ref="A146:A147"/>
    <mergeCell ref="A148:A149"/>
    <mergeCell ref="A105:A106"/>
    <mergeCell ref="A107:A108"/>
    <mergeCell ref="A109:A116"/>
    <mergeCell ref="A117:A124"/>
    <mergeCell ref="A125:A139"/>
    <mergeCell ref="C148:C149"/>
    <mergeCell ref="C161:C162"/>
    <mergeCell ref="A163:A168"/>
    <mergeCell ref="A170:A173"/>
    <mergeCell ref="B170:B171"/>
    <mergeCell ref="B172:B173"/>
    <mergeCell ref="A150:A158"/>
    <mergeCell ref="B199:B205"/>
    <mergeCell ref="A209:A211"/>
    <mergeCell ref="B209:B211"/>
    <mergeCell ref="A159:A160"/>
    <mergeCell ref="A161:A162"/>
    <mergeCell ref="A213:A222"/>
    <mergeCell ref="A176:A177"/>
    <mergeCell ref="A178:A180"/>
    <mergeCell ref="A194:A195"/>
    <mergeCell ref="A199:A205"/>
  </mergeCells>
  <pageMargins left="0.39370078740157483" right="0.39370078740157483" top="0.78740157480314965" bottom="0" header="0.39370078740157483" footer="0"/>
  <pageSetup paperSize="9" scale="56" fitToHeight="0" pageOrder="overThenDown" orientation="landscape" r:id="rId1"/>
  <headerFooter alignWithMargins="0"/>
  <rowBreaks count="5" manualBreakCount="5">
    <brk id="70" max="11" man="1"/>
    <brk id="87" max="11" man="1"/>
    <brk id="102" max="11" man="1"/>
    <brk id="119" max="11" man="1"/>
    <brk id="142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220"/>
  <sheetViews>
    <sheetView zoomScaleNormal="100" workbookViewId="0">
      <selection activeCell="J11" sqref="J11"/>
    </sheetView>
  </sheetViews>
  <sheetFormatPr defaultColWidth="9.42578125" defaultRowHeight="12.75"/>
  <cols>
    <col min="1" max="1" width="4.28515625" style="1" customWidth="1"/>
    <col min="2" max="2" width="35.28515625" style="1" customWidth="1"/>
    <col min="3" max="3" width="15.42578125" style="3" customWidth="1"/>
    <col min="4" max="4" width="23.28515625" style="3" customWidth="1"/>
    <col min="5" max="5" width="14.140625" style="1" customWidth="1"/>
    <col min="6" max="6" width="13.42578125" style="4" customWidth="1"/>
    <col min="7" max="7" width="9.5703125" style="4" customWidth="1"/>
    <col min="8" max="8" width="13.7109375" style="4" customWidth="1"/>
    <col min="9" max="9" width="12.5703125" style="4" customWidth="1"/>
    <col min="10" max="11" width="11.85546875" style="4" customWidth="1"/>
    <col min="12" max="12" width="16.140625" style="4" customWidth="1"/>
    <col min="13" max="257" width="9.42578125" style="1" customWidth="1"/>
    <col min="258" max="258" width="9.42578125" style="5" customWidth="1"/>
    <col min="259" max="16384" width="9.42578125" style="5"/>
  </cols>
  <sheetData>
    <row r="1" spans="1:257" s="268" customFormat="1" ht="12.75" customHeight="1">
      <c r="A1" s="263"/>
      <c r="B1" s="263"/>
      <c r="C1" s="265"/>
      <c r="D1" s="265"/>
      <c r="E1" s="263"/>
      <c r="F1" s="266"/>
      <c r="G1" s="266"/>
      <c r="H1" s="266"/>
      <c r="I1" s="266"/>
      <c r="J1" s="315" t="s">
        <v>912</v>
      </c>
      <c r="K1" s="315"/>
      <c r="L1" s="315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  <c r="IW1" s="263"/>
    </row>
    <row r="2" spans="1:257" s="268" customFormat="1" ht="21" customHeight="1">
      <c r="A2" s="263"/>
      <c r="B2" s="263"/>
      <c r="C2" s="265"/>
      <c r="D2" s="265"/>
      <c r="E2" s="263"/>
      <c r="F2" s="266"/>
      <c r="G2" s="266"/>
      <c r="H2" s="266"/>
      <c r="I2" s="269"/>
      <c r="J2" s="316" t="s">
        <v>1</v>
      </c>
      <c r="K2" s="316"/>
      <c r="L2" s="316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  <c r="ES2" s="263"/>
      <c r="ET2" s="263"/>
      <c r="EU2" s="263"/>
      <c r="EV2" s="263"/>
      <c r="EW2" s="263"/>
      <c r="EX2" s="263"/>
      <c r="EY2" s="263"/>
      <c r="EZ2" s="263"/>
      <c r="FA2" s="263"/>
      <c r="FB2" s="263"/>
      <c r="FC2" s="263"/>
      <c r="FD2" s="263"/>
      <c r="FE2" s="263"/>
      <c r="FF2" s="263"/>
      <c r="FG2" s="263"/>
      <c r="FH2" s="263"/>
      <c r="FI2" s="263"/>
      <c r="FJ2" s="263"/>
      <c r="FK2" s="263"/>
      <c r="FL2" s="263"/>
      <c r="FM2" s="263"/>
      <c r="FN2" s="263"/>
      <c r="FO2" s="263"/>
      <c r="FP2" s="263"/>
      <c r="FQ2" s="263"/>
      <c r="FR2" s="263"/>
      <c r="FS2" s="263"/>
      <c r="FT2" s="263"/>
      <c r="FU2" s="263"/>
      <c r="FV2" s="263"/>
      <c r="FW2" s="263"/>
      <c r="FX2" s="263"/>
      <c r="FY2" s="263"/>
      <c r="FZ2" s="263"/>
      <c r="GA2" s="263"/>
      <c r="GB2" s="263"/>
      <c r="GC2" s="263"/>
      <c r="GD2" s="263"/>
      <c r="GE2" s="263"/>
      <c r="GF2" s="263"/>
      <c r="GG2" s="263"/>
      <c r="GH2" s="263"/>
      <c r="GI2" s="263"/>
      <c r="GJ2" s="263"/>
      <c r="GK2" s="263"/>
      <c r="GL2" s="263"/>
      <c r="GM2" s="263"/>
      <c r="GN2" s="263"/>
      <c r="GO2" s="263"/>
      <c r="GP2" s="263"/>
      <c r="GQ2" s="263"/>
      <c r="GR2" s="263"/>
      <c r="GS2" s="263"/>
      <c r="GT2" s="263"/>
      <c r="GU2" s="263"/>
      <c r="GV2" s="263"/>
      <c r="GW2" s="263"/>
      <c r="GX2" s="263"/>
      <c r="GY2" s="263"/>
      <c r="GZ2" s="263"/>
      <c r="HA2" s="263"/>
      <c r="HB2" s="263"/>
      <c r="HC2" s="263"/>
      <c r="HD2" s="263"/>
      <c r="HE2" s="263"/>
      <c r="HF2" s="263"/>
      <c r="HG2" s="263"/>
      <c r="HH2" s="263"/>
      <c r="HI2" s="263"/>
      <c r="HJ2" s="263"/>
      <c r="HK2" s="263"/>
      <c r="HL2" s="263"/>
      <c r="HM2" s="263"/>
      <c r="HN2" s="263"/>
      <c r="HO2" s="263"/>
      <c r="HP2" s="263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  <c r="IR2" s="263"/>
      <c r="IS2" s="263"/>
      <c r="IT2" s="263"/>
      <c r="IU2" s="263"/>
      <c r="IV2" s="263"/>
      <c r="IW2" s="263"/>
    </row>
    <row r="3" spans="1:257" s="268" customFormat="1" ht="12.75" customHeight="1">
      <c r="A3" s="263"/>
      <c r="B3" s="263"/>
      <c r="C3" s="265"/>
      <c r="D3" s="265"/>
      <c r="E3" s="263"/>
      <c r="F3" s="266"/>
      <c r="G3" s="266"/>
      <c r="H3" s="266"/>
      <c r="I3" s="269"/>
      <c r="J3" s="316" t="s">
        <v>2</v>
      </c>
      <c r="K3" s="316"/>
      <c r="L3" s="316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  <c r="ES3" s="263"/>
      <c r="ET3" s="263"/>
      <c r="EU3" s="263"/>
      <c r="EV3" s="263"/>
      <c r="EW3" s="263"/>
      <c r="EX3" s="263"/>
      <c r="EY3" s="263"/>
      <c r="EZ3" s="263"/>
      <c r="FA3" s="263"/>
      <c r="FB3" s="263"/>
      <c r="FC3" s="263"/>
      <c r="FD3" s="263"/>
      <c r="FE3" s="263"/>
      <c r="FF3" s="263"/>
      <c r="FG3" s="263"/>
      <c r="FH3" s="263"/>
      <c r="FI3" s="263"/>
      <c r="FJ3" s="263"/>
      <c r="FK3" s="263"/>
      <c r="FL3" s="263"/>
      <c r="FM3" s="263"/>
      <c r="FN3" s="263"/>
      <c r="FO3" s="263"/>
      <c r="FP3" s="263"/>
      <c r="FQ3" s="263"/>
      <c r="FR3" s="263"/>
      <c r="FS3" s="263"/>
      <c r="FT3" s="263"/>
      <c r="FU3" s="263"/>
      <c r="FV3" s="263"/>
      <c r="FW3" s="263"/>
      <c r="FX3" s="263"/>
      <c r="FY3" s="263"/>
      <c r="FZ3" s="263"/>
      <c r="GA3" s="263"/>
      <c r="GB3" s="263"/>
      <c r="GC3" s="263"/>
      <c r="GD3" s="263"/>
      <c r="GE3" s="263"/>
      <c r="GF3" s="263"/>
      <c r="GG3" s="263"/>
      <c r="GH3" s="263"/>
      <c r="GI3" s="263"/>
      <c r="GJ3" s="263"/>
      <c r="GK3" s="263"/>
      <c r="GL3" s="263"/>
      <c r="GM3" s="263"/>
      <c r="GN3" s="263"/>
      <c r="GO3" s="263"/>
      <c r="GP3" s="263"/>
      <c r="GQ3" s="263"/>
      <c r="GR3" s="263"/>
      <c r="GS3" s="263"/>
      <c r="GT3" s="263"/>
      <c r="GU3" s="263"/>
      <c r="GV3" s="263"/>
      <c r="GW3" s="263"/>
      <c r="GX3" s="263"/>
      <c r="GY3" s="263"/>
      <c r="GZ3" s="263"/>
      <c r="HA3" s="263"/>
      <c r="HB3" s="263"/>
      <c r="HC3" s="263"/>
      <c r="HD3" s="263"/>
      <c r="HE3" s="263"/>
      <c r="HF3" s="263"/>
      <c r="HG3" s="263"/>
      <c r="HH3" s="263"/>
      <c r="HI3" s="263"/>
      <c r="HJ3" s="263"/>
      <c r="HK3" s="263"/>
      <c r="HL3" s="263"/>
      <c r="HM3" s="263"/>
      <c r="HN3" s="263"/>
      <c r="HO3" s="263"/>
      <c r="HP3" s="263"/>
      <c r="HQ3" s="263"/>
      <c r="HR3" s="263"/>
      <c r="HS3" s="263"/>
      <c r="HT3" s="263"/>
      <c r="HU3" s="263"/>
      <c r="HV3" s="263"/>
      <c r="HW3" s="263"/>
      <c r="HX3" s="263"/>
      <c r="HY3" s="263"/>
      <c r="HZ3" s="263"/>
      <c r="IA3" s="263"/>
      <c r="IB3" s="263"/>
      <c r="IC3" s="263"/>
      <c r="ID3" s="263"/>
      <c r="IE3" s="263"/>
      <c r="IF3" s="263"/>
      <c r="IG3" s="263"/>
      <c r="IH3" s="263"/>
      <c r="II3" s="263"/>
      <c r="IJ3" s="263"/>
      <c r="IK3" s="263"/>
      <c r="IL3" s="263"/>
      <c r="IM3" s="263"/>
      <c r="IN3" s="263"/>
      <c r="IO3" s="263"/>
      <c r="IP3" s="263"/>
      <c r="IQ3" s="263"/>
      <c r="IR3" s="263"/>
      <c r="IS3" s="263"/>
      <c r="IT3" s="263"/>
      <c r="IU3" s="263"/>
      <c r="IV3" s="263"/>
      <c r="IW3" s="263"/>
    </row>
    <row r="4" spans="1:257" s="268" customFormat="1" ht="17.25" customHeight="1">
      <c r="A4" s="263"/>
      <c r="B4" s="263"/>
      <c r="C4" s="265"/>
      <c r="D4" s="265"/>
      <c r="E4" s="263"/>
      <c r="F4" s="266"/>
      <c r="G4" s="266"/>
      <c r="H4" s="266"/>
      <c r="I4" s="269"/>
      <c r="J4" s="316" t="s">
        <v>916</v>
      </c>
      <c r="K4" s="316"/>
      <c r="L4" s="316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  <c r="ES4" s="263"/>
      <c r="ET4" s="263"/>
      <c r="EU4" s="263"/>
      <c r="EV4" s="263"/>
      <c r="EW4" s="263"/>
      <c r="EX4" s="263"/>
      <c r="EY4" s="263"/>
      <c r="EZ4" s="263"/>
      <c r="FA4" s="263"/>
      <c r="FB4" s="263"/>
      <c r="FC4" s="263"/>
      <c r="FD4" s="263"/>
      <c r="FE4" s="263"/>
      <c r="FF4" s="263"/>
      <c r="FG4" s="263"/>
      <c r="FH4" s="263"/>
      <c r="FI4" s="263"/>
      <c r="FJ4" s="263"/>
      <c r="FK4" s="263"/>
      <c r="FL4" s="263"/>
      <c r="FM4" s="263"/>
      <c r="FN4" s="263"/>
      <c r="FO4" s="263"/>
      <c r="FP4" s="263"/>
      <c r="FQ4" s="263"/>
      <c r="FR4" s="263"/>
      <c r="FS4" s="263"/>
      <c r="FT4" s="263"/>
      <c r="FU4" s="263"/>
      <c r="FV4" s="263"/>
      <c r="FW4" s="263"/>
      <c r="FX4" s="263"/>
      <c r="FY4" s="263"/>
      <c r="FZ4" s="263"/>
      <c r="GA4" s="263"/>
      <c r="GB4" s="263"/>
      <c r="GC4" s="263"/>
      <c r="GD4" s="263"/>
      <c r="GE4" s="263"/>
      <c r="GF4" s="263"/>
      <c r="GG4" s="263"/>
      <c r="GH4" s="263"/>
      <c r="GI4" s="263"/>
      <c r="GJ4" s="263"/>
      <c r="GK4" s="263"/>
      <c r="GL4" s="263"/>
      <c r="GM4" s="263"/>
      <c r="GN4" s="263"/>
      <c r="GO4" s="263"/>
      <c r="GP4" s="263"/>
      <c r="GQ4" s="263"/>
      <c r="GR4" s="263"/>
      <c r="GS4" s="263"/>
      <c r="GT4" s="263"/>
      <c r="GU4" s="263"/>
      <c r="GV4" s="263"/>
      <c r="GW4" s="263"/>
      <c r="GX4" s="263"/>
      <c r="GY4" s="263"/>
      <c r="GZ4" s="263"/>
      <c r="HA4" s="263"/>
      <c r="HB4" s="263"/>
      <c r="HC4" s="263"/>
      <c r="HD4" s="263"/>
      <c r="HE4" s="263"/>
      <c r="HF4" s="263"/>
      <c r="HG4" s="263"/>
      <c r="HH4" s="263"/>
      <c r="HI4" s="263"/>
      <c r="HJ4" s="263"/>
      <c r="HK4" s="263"/>
      <c r="HL4" s="263"/>
      <c r="HM4" s="263"/>
      <c r="HN4" s="263"/>
      <c r="HO4" s="263"/>
      <c r="HP4" s="263"/>
      <c r="HQ4" s="263"/>
      <c r="HR4" s="263"/>
      <c r="HS4" s="263"/>
      <c r="HT4" s="263"/>
      <c r="HU4" s="263"/>
      <c r="HV4" s="263"/>
      <c r="HW4" s="263"/>
      <c r="HX4" s="263"/>
      <c r="HY4" s="263"/>
      <c r="HZ4" s="263"/>
      <c r="IA4" s="263"/>
      <c r="IB4" s="263"/>
      <c r="IC4" s="263"/>
      <c r="ID4" s="263"/>
      <c r="IE4" s="263"/>
      <c r="IF4" s="263"/>
      <c r="IG4" s="263"/>
      <c r="IH4" s="263"/>
      <c r="II4" s="263"/>
      <c r="IJ4" s="263"/>
      <c r="IK4" s="263"/>
      <c r="IL4" s="263"/>
      <c r="IM4" s="263"/>
      <c r="IN4" s="263"/>
      <c r="IO4" s="263"/>
      <c r="IP4" s="263"/>
      <c r="IQ4" s="263"/>
      <c r="IR4" s="263"/>
      <c r="IS4" s="263"/>
      <c r="IT4" s="263"/>
      <c r="IU4" s="263"/>
      <c r="IV4" s="263"/>
      <c r="IW4" s="263"/>
    </row>
    <row r="5" spans="1:257" s="282" customFormat="1" ht="24.75" customHeight="1" thickBot="1">
      <c r="A5" s="301" t="s">
        <v>737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281"/>
      <c r="BD5" s="281"/>
      <c r="BE5" s="281"/>
      <c r="BF5" s="281"/>
      <c r="BG5" s="281"/>
      <c r="BH5" s="281"/>
      <c r="BI5" s="281"/>
      <c r="BJ5" s="281"/>
      <c r="BK5" s="281"/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1"/>
      <c r="CE5" s="281"/>
      <c r="CF5" s="281"/>
      <c r="CG5" s="281"/>
      <c r="CH5" s="281"/>
      <c r="CI5" s="281"/>
      <c r="CJ5" s="281"/>
      <c r="CK5" s="281"/>
      <c r="CL5" s="281"/>
      <c r="CM5" s="281"/>
      <c r="CN5" s="281"/>
      <c r="CO5" s="281"/>
      <c r="CP5" s="281"/>
      <c r="CQ5" s="281"/>
      <c r="CR5" s="281"/>
      <c r="CS5" s="281"/>
      <c r="CT5" s="281"/>
      <c r="CU5" s="281"/>
      <c r="CV5" s="281"/>
      <c r="CW5" s="281"/>
      <c r="CX5" s="281"/>
      <c r="CY5" s="281"/>
      <c r="CZ5" s="281"/>
      <c r="DA5" s="281"/>
      <c r="DB5" s="281"/>
      <c r="DC5" s="281"/>
      <c r="DD5" s="281"/>
      <c r="DE5" s="281"/>
      <c r="DF5" s="281"/>
      <c r="DG5" s="281"/>
      <c r="DH5" s="281"/>
      <c r="DI5" s="281"/>
      <c r="DJ5" s="281"/>
      <c r="DK5" s="281"/>
      <c r="DL5" s="281"/>
      <c r="DM5" s="281"/>
      <c r="DN5" s="281"/>
      <c r="DO5" s="281"/>
      <c r="DP5" s="281"/>
      <c r="DQ5" s="281"/>
      <c r="DR5" s="281"/>
      <c r="DS5" s="281"/>
      <c r="DT5" s="281"/>
      <c r="DU5" s="281"/>
      <c r="DV5" s="281"/>
      <c r="DW5" s="281"/>
      <c r="DX5" s="281"/>
      <c r="DY5" s="281"/>
      <c r="DZ5" s="281"/>
      <c r="EA5" s="281"/>
      <c r="EB5" s="281"/>
      <c r="EC5" s="281"/>
      <c r="ED5" s="281"/>
      <c r="EE5" s="281"/>
      <c r="EF5" s="281"/>
      <c r="EG5" s="281"/>
      <c r="EH5" s="281"/>
      <c r="EI5" s="281"/>
      <c r="EJ5" s="281"/>
      <c r="EK5" s="281"/>
      <c r="EL5" s="281"/>
      <c r="EM5" s="281"/>
      <c r="EN5" s="281"/>
      <c r="EO5" s="281"/>
      <c r="EP5" s="281"/>
      <c r="EQ5" s="281"/>
      <c r="ER5" s="281"/>
      <c r="ES5" s="281"/>
      <c r="ET5" s="281"/>
      <c r="EU5" s="281"/>
      <c r="EV5" s="281"/>
      <c r="EW5" s="281"/>
      <c r="EX5" s="281"/>
      <c r="EY5" s="281"/>
      <c r="EZ5" s="281"/>
      <c r="FA5" s="281"/>
      <c r="FB5" s="281"/>
      <c r="FC5" s="281"/>
      <c r="FD5" s="281"/>
      <c r="FE5" s="281"/>
      <c r="FF5" s="281"/>
      <c r="FG5" s="281"/>
      <c r="FH5" s="281"/>
      <c r="FI5" s="281"/>
      <c r="FJ5" s="281"/>
      <c r="FK5" s="281"/>
      <c r="FL5" s="281"/>
      <c r="FM5" s="281"/>
      <c r="FN5" s="281"/>
      <c r="FO5" s="281"/>
      <c r="FP5" s="281"/>
      <c r="FQ5" s="281"/>
      <c r="FR5" s="281"/>
      <c r="FS5" s="281"/>
      <c r="FT5" s="281"/>
      <c r="FU5" s="281"/>
      <c r="FV5" s="281"/>
      <c r="FW5" s="281"/>
      <c r="FX5" s="281"/>
      <c r="FY5" s="281"/>
      <c r="FZ5" s="281"/>
      <c r="GA5" s="281"/>
      <c r="GB5" s="281"/>
      <c r="GC5" s="281"/>
      <c r="GD5" s="281"/>
      <c r="GE5" s="281"/>
      <c r="GF5" s="281"/>
      <c r="GG5" s="281"/>
      <c r="GH5" s="281"/>
      <c r="GI5" s="281"/>
      <c r="GJ5" s="281"/>
      <c r="GK5" s="281"/>
      <c r="GL5" s="281"/>
      <c r="GM5" s="281"/>
      <c r="GN5" s="281"/>
      <c r="GO5" s="281"/>
      <c r="GP5" s="281"/>
      <c r="GQ5" s="281"/>
      <c r="GR5" s="281"/>
      <c r="GS5" s="281"/>
      <c r="GT5" s="281"/>
      <c r="GU5" s="281"/>
      <c r="GV5" s="281"/>
      <c r="GW5" s="281"/>
      <c r="GX5" s="281"/>
      <c r="GY5" s="281"/>
      <c r="GZ5" s="281"/>
      <c r="HA5" s="281"/>
      <c r="HB5" s="281"/>
      <c r="HC5" s="281"/>
      <c r="HD5" s="281"/>
      <c r="HE5" s="281"/>
      <c r="HF5" s="281"/>
      <c r="HG5" s="281"/>
      <c r="HH5" s="281"/>
      <c r="HI5" s="281"/>
      <c r="HJ5" s="281"/>
      <c r="HK5" s="281"/>
      <c r="HL5" s="281"/>
      <c r="HM5" s="281"/>
      <c r="HN5" s="281"/>
      <c r="HO5" s="281"/>
      <c r="HP5" s="281"/>
      <c r="HQ5" s="281"/>
      <c r="HR5" s="281"/>
      <c r="HS5" s="281"/>
      <c r="HT5" s="281"/>
      <c r="HU5" s="281"/>
      <c r="HV5" s="281"/>
      <c r="HW5" s="281"/>
      <c r="HX5" s="281"/>
      <c r="HY5" s="281"/>
      <c r="HZ5" s="281"/>
      <c r="IA5" s="281"/>
      <c r="IB5" s="281"/>
      <c r="IC5" s="281"/>
      <c r="ID5" s="281"/>
      <c r="IE5" s="281"/>
      <c r="IF5" s="281"/>
      <c r="IG5" s="281"/>
      <c r="IH5" s="281"/>
      <c r="II5" s="281"/>
      <c r="IJ5" s="281"/>
      <c r="IK5" s="281"/>
      <c r="IL5" s="281"/>
      <c r="IM5" s="281"/>
      <c r="IN5" s="281"/>
      <c r="IO5" s="281"/>
      <c r="IP5" s="281"/>
      <c r="IQ5" s="281"/>
      <c r="IR5" s="281"/>
      <c r="IS5" s="281"/>
      <c r="IT5" s="281"/>
      <c r="IU5" s="281"/>
      <c r="IV5" s="281"/>
      <c r="IW5" s="281"/>
    </row>
    <row r="6" spans="1:257" ht="15" customHeight="1">
      <c r="A6" s="302" t="s">
        <v>5</v>
      </c>
      <c r="B6" s="305" t="s">
        <v>6</v>
      </c>
      <c r="C6" s="305" t="s">
        <v>7</v>
      </c>
      <c r="D6" s="305" t="s">
        <v>8</v>
      </c>
      <c r="E6" s="305" t="s">
        <v>9</v>
      </c>
      <c r="F6" s="305"/>
      <c r="G6" s="305"/>
      <c r="H6" s="305" t="s">
        <v>10</v>
      </c>
      <c r="I6" s="305"/>
      <c r="J6" s="305"/>
      <c r="K6" s="305" t="s">
        <v>11</v>
      </c>
      <c r="L6" s="308"/>
    </row>
    <row r="7" spans="1:257" ht="12.75" customHeight="1">
      <c r="A7" s="303"/>
      <c r="B7" s="306"/>
      <c r="C7" s="306"/>
      <c r="D7" s="306"/>
      <c r="E7" s="306" t="s">
        <v>909</v>
      </c>
      <c r="F7" s="306" t="s">
        <v>908</v>
      </c>
      <c r="G7" s="306" t="s">
        <v>873</v>
      </c>
      <c r="H7" s="306" t="s">
        <v>909</v>
      </c>
      <c r="I7" s="306" t="s">
        <v>908</v>
      </c>
      <c r="J7" s="306" t="s">
        <v>873</v>
      </c>
      <c r="K7" s="306" t="s">
        <v>910</v>
      </c>
      <c r="L7" s="309" t="s">
        <v>873</v>
      </c>
    </row>
    <row r="8" spans="1:257" ht="33.75" customHeight="1" thickBot="1">
      <c r="A8" s="304"/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10"/>
    </row>
    <row r="9" spans="1:257" s="65" customFormat="1" ht="12" customHeight="1" thickBot="1">
      <c r="A9" s="207" t="s">
        <v>12</v>
      </c>
      <c r="B9" s="208" t="s">
        <v>13</v>
      </c>
      <c r="C9" s="208" t="s">
        <v>14</v>
      </c>
      <c r="D9" s="208" t="s">
        <v>15</v>
      </c>
      <c r="E9" s="208" t="s">
        <v>16</v>
      </c>
      <c r="F9" s="208" t="s">
        <v>17</v>
      </c>
      <c r="G9" s="208" t="s">
        <v>18</v>
      </c>
      <c r="H9" s="208" t="s">
        <v>19</v>
      </c>
      <c r="I9" s="208" t="s">
        <v>20</v>
      </c>
      <c r="J9" s="208" t="s">
        <v>21</v>
      </c>
      <c r="K9" s="208" t="s">
        <v>22</v>
      </c>
      <c r="L9" s="209" t="s">
        <v>23</v>
      </c>
    </row>
    <row r="10" spans="1:257" s="21" customFormat="1" ht="30" customHeight="1">
      <c r="A10" s="204" t="s">
        <v>24</v>
      </c>
      <c r="B10" s="205" t="s">
        <v>25</v>
      </c>
      <c r="C10" s="139"/>
      <c r="D10" s="139"/>
      <c r="E10" s="139"/>
      <c r="F10" s="139">
        <f>F12+F11</f>
        <v>2862.96</v>
      </c>
      <c r="G10" s="139">
        <f>G12+G11</f>
        <v>9823.83</v>
      </c>
      <c r="H10" s="139"/>
      <c r="I10" s="139">
        <f>I12+I11</f>
        <v>1754.7199999999998</v>
      </c>
      <c r="J10" s="139">
        <f>J12+J11</f>
        <v>6021.08</v>
      </c>
      <c r="K10" s="139">
        <f>K12+K11</f>
        <v>4617.68</v>
      </c>
      <c r="L10" s="206">
        <f>L12+L11</f>
        <v>15844.91</v>
      </c>
    </row>
    <row r="11" spans="1:257" s="21" customFormat="1" ht="72" customHeight="1">
      <c r="A11" s="184" t="s">
        <v>388</v>
      </c>
      <c r="B11" s="66" t="s">
        <v>27</v>
      </c>
      <c r="C11" s="11" t="s">
        <v>28</v>
      </c>
      <c r="D11" s="11" t="s">
        <v>389</v>
      </c>
      <c r="E11" s="67">
        <v>1610.81</v>
      </c>
      <c r="F11" s="11">
        <f>ROUND(K11*0.62,2)</f>
        <v>2325</v>
      </c>
      <c r="G11" s="11">
        <f>ROUND(E11*F11/1000,2)</f>
        <v>3745.13</v>
      </c>
      <c r="H11" s="67">
        <v>1610.81</v>
      </c>
      <c r="I11" s="11">
        <f>K11-F11</f>
        <v>1425</v>
      </c>
      <c r="J11" s="11">
        <f>ROUND(H11*I11/1000,2)</f>
        <v>2295.4</v>
      </c>
      <c r="K11" s="11">
        <v>3750</v>
      </c>
      <c r="L11" s="219">
        <f>J11+G11</f>
        <v>6040.5300000000007</v>
      </c>
    </row>
    <row r="12" spans="1:257" s="21" customFormat="1" ht="46.5" customHeight="1">
      <c r="A12" s="186" t="s">
        <v>31</v>
      </c>
      <c r="B12" s="14" t="s">
        <v>32</v>
      </c>
      <c r="C12" s="13" t="s">
        <v>33</v>
      </c>
      <c r="D12" s="13" t="s">
        <v>29</v>
      </c>
      <c r="E12" s="68">
        <v>11299.54</v>
      </c>
      <c r="F12" s="12">
        <f>ROUND(K12*0.62,2)</f>
        <v>537.96</v>
      </c>
      <c r="G12" s="12">
        <f>ROUND(E12*F12/1000,2)</f>
        <v>6078.7</v>
      </c>
      <c r="H12" s="68">
        <v>11299.54</v>
      </c>
      <c r="I12" s="12">
        <f>K12-F12</f>
        <v>329.71999999999991</v>
      </c>
      <c r="J12" s="12">
        <f>ROUND(H12*I12/1000,2)</f>
        <v>3725.68</v>
      </c>
      <c r="K12" s="13">
        <v>867.68</v>
      </c>
      <c r="L12" s="220">
        <f>J12+G12</f>
        <v>9804.3799999999992</v>
      </c>
    </row>
    <row r="13" spans="1:257" s="21" customFormat="1" ht="35.25" customHeight="1">
      <c r="A13" s="182" t="s">
        <v>34</v>
      </c>
      <c r="B13" s="9" t="s">
        <v>35</v>
      </c>
      <c r="C13" s="8"/>
      <c r="D13" s="8"/>
      <c r="E13" s="8"/>
      <c r="F13" s="8">
        <f>F14</f>
        <v>96.1</v>
      </c>
      <c r="G13" s="8">
        <f>G14</f>
        <v>209.98</v>
      </c>
      <c r="H13" s="8"/>
      <c r="I13" s="8">
        <f>I14</f>
        <v>58.900000000000006</v>
      </c>
      <c r="J13" s="8">
        <f>J14</f>
        <v>128.69999999999999</v>
      </c>
      <c r="K13" s="8">
        <f>K14</f>
        <v>155</v>
      </c>
      <c r="L13" s="183">
        <f>L14</f>
        <v>338.67999999999995</v>
      </c>
    </row>
    <row r="14" spans="1:257" s="21" customFormat="1" ht="41.25" customHeight="1">
      <c r="A14" s="188" t="s">
        <v>390</v>
      </c>
      <c r="B14" s="51" t="s">
        <v>37</v>
      </c>
      <c r="C14" s="50" t="s">
        <v>391</v>
      </c>
      <c r="D14" s="50" t="s">
        <v>389</v>
      </c>
      <c r="E14" s="69">
        <v>2184.9899999999998</v>
      </c>
      <c r="F14" s="50">
        <f>ROUND(K14*0.62,2)</f>
        <v>96.1</v>
      </c>
      <c r="G14" s="50">
        <f>ROUND(E14*F14/1000,2)</f>
        <v>209.98</v>
      </c>
      <c r="H14" s="69">
        <v>2184.9899999999998</v>
      </c>
      <c r="I14" s="50">
        <f>K14-F14</f>
        <v>58.900000000000006</v>
      </c>
      <c r="J14" s="50">
        <f>ROUND(H14*I14/1000,2)</f>
        <v>128.69999999999999</v>
      </c>
      <c r="K14" s="50">
        <v>155</v>
      </c>
      <c r="L14" s="221">
        <f>J14+G14</f>
        <v>338.67999999999995</v>
      </c>
    </row>
    <row r="15" spans="1:257" s="21" customFormat="1" ht="27.75" customHeight="1">
      <c r="A15" s="182" t="s">
        <v>41</v>
      </c>
      <c r="B15" s="9" t="s">
        <v>392</v>
      </c>
      <c r="C15" s="8"/>
      <c r="D15" s="8"/>
      <c r="E15" s="8"/>
      <c r="F15" s="8">
        <f>SUM(F16:F36)</f>
        <v>10052.85</v>
      </c>
      <c r="G15" s="8">
        <f>SUM(G16:G36)</f>
        <v>139000.39000000001</v>
      </c>
      <c r="H15" s="8"/>
      <c r="I15" s="8">
        <f>SUM(I16:I36)</f>
        <v>6161.44</v>
      </c>
      <c r="J15" s="8">
        <f>SUM(J16:J36)</f>
        <v>85193.979999999981</v>
      </c>
      <c r="K15" s="8">
        <f>SUM(K16:K36)</f>
        <v>16214.29</v>
      </c>
      <c r="L15" s="183">
        <f>SUM(L16:L36)</f>
        <v>224194.37</v>
      </c>
    </row>
    <row r="16" spans="1:257" s="21" customFormat="1" ht="65.25" customHeight="1">
      <c r="A16" s="186" t="s">
        <v>393</v>
      </c>
      <c r="B16" s="14" t="s">
        <v>394</v>
      </c>
      <c r="C16" s="13" t="s">
        <v>33</v>
      </c>
      <c r="D16" s="13" t="s">
        <v>29</v>
      </c>
      <c r="E16" s="68">
        <v>11299.54</v>
      </c>
      <c r="F16" s="11">
        <f t="shared" ref="F16:F36" si="0">ROUND(K16*0.62,2)</f>
        <v>357.12</v>
      </c>
      <c r="G16" s="11">
        <f t="shared" ref="G16:G36" si="1">ROUND(E16*F16/1000,2)</f>
        <v>4035.29</v>
      </c>
      <c r="H16" s="68">
        <v>11299.54</v>
      </c>
      <c r="I16" s="11">
        <f t="shared" ref="I16:I36" si="2">K16-F16</f>
        <v>218.88</v>
      </c>
      <c r="J16" s="11">
        <f t="shared" ref="J16:J36" si="3">ROUND(H16*I16/1000,2)</f>
        <v>2473.2399999999998</v>
      </c>
      <c r="K16" s="13">
        <v>576</v>
      </c>
      <c r="L16" s="219">
        <f t="shared" ref="L16:L24" si="4">J16+G16</f>
        <v>6508.53</v>
      </c>
    </row>
    <row r="17" spans="1:12" s="21" customFormat="1" ht="63.75">
      <c r="A17" s="186" t="s">
        <v>395</v>
      </c>
      <c r="B17" s="14" t="s">
        <v>47</v>
      </c>
      <c r="C17" s="13" t="s">
        <v>33</v>
      </c>
      <c r="D17" s="13" t="s">
        <v>29</v>
      </c>
      <c r="E17" s="68">
        <v>11299.54</v>
      </c>
      <c r="F17" s="13">
        <f t="shared" si="0"/>
        <v>457.43</v>
      </c>
      <c r="G17" s="13">
        <f t="shared" si="1"/>
        <v>5168.75</v>
      </c>
      <c r="H17" s="68">
        <v>11299.54</v>
      </c>
      <c r="I17" s="13">
        <f t="shared" si="2"/>
        <v>280.35999999999996</v>
      </c>
      <c r="J17" s="13">
        <f t="shared" si="3"/>
        <v>3167.94</v>
      </c>
      <c r="K17" s="13">
        <v>737.79</v>
      </c>
      <c r="L17" s="222">
        <f t="shared" si="4"/>
        <v>8336.69</v>
      </c>
    </row>
    <row r="18" spans="1:12" s="21" customFormat="1" ht="63.75">
      <c r="A18" s="186" t="s">
        <v>396</v>
      </c>
      <c r="B18" s="14" t="s">
        <v>49</v>
      </c>
      <c r="C18" s="13" t="s">
        <v>45</v>
      </c>
      <c r="D18" s="13" t="s">
        <v>29</v>
      </c>
      <c r="E18" s="68">
        <v>11299.54</v>
      </c>
      <c r="F18" s="13">
        <f t="shared" si="0"/>
        <v>78.42</v>
      </c>
      <c r="G18" s="13">
        <f t="shared" si="1"/>
        <v>886.11</v>
      </c>
      <c r="H18" s="68">
        <v>11299.54</v>
      </c>
      <c r="I18" s="13">
        <f t="shared" si="2"/>
        <v>48.069999999999993</v>
      </c>
      <c r="J18" s="13">
        <f t="shared" si="3"/>
        <v>543.16999999999996</v>
      </c>
      <c r="K18" s="13">
        <v>126.49</v>
      </c>
      <c r="L18" s="222">
        <f t="shared" si="4"/>
        <v>1429.28</v>
      </c>
    </row>
    <row r="19" spans="1:12" s="21" customFormat="1" ht="77.25" customHeight="1">
      <c r="A19" s="186" t="s">
        <v>397</v>
      </c>
      <c r="B19" s="14" t="s">
        <v>398</v>
      </c>
      <c r="C19" s="13" t="s">
        <v>45</v>
      </c>
      <c r="D19" s="13" t="s">
        <v>29</v>
      </c>
      <c r="E19" s="68">
        <v>11299.54</v>
      </c>
      <c r="F19" s="13">
        <f t="shared" si="0"/>
        <v>797.51</v>
      </c>
      <c r="G19" s="13">
        <f t="shared" si="1"/>
        <v>9011.5</v>
      </c>
      <c r="H19" s="68">
        <v>11299.54</v>
      </c>
      <c r="I19" s="13">
        <f t="shared" si="2"/>
        <v>488.79999999999995</v>
      </c>
      <c r="J19" s="13">
        <f t="shared" si="3"/>
        <v>5523.22</v>
      </c>
      <c r="K19" s="13">
        <v>1286.31</v>
      </c>
      <c r="L19" s="222">
        <f t="shared" si="4"/>
        <v>14534.720000000001</v>
      </c>
    </row>
    <row r="20" spans="1:12" s="21" customFormat="1" ht="74.25" customHeight="1">
      <c r="A20" s="186" t="s">
        <v>399</v>
      </c>
      <c r="B20" s="14" t="s">
        <v>400</v>
      </c>
      <c r="C20" s="71" t="s">
        <v>401</v>
      </c>
      <c r="D20" s="13" t="s">
        <v>402</v>
      </c>
      <c r="E20" s="72">
        <v>12706.37</v>
      </c>
      <c r="F20" s="13">
        <f t="shared" si="0"/>
        <v>974.73</v>
      </c>
      <c r="G20" s="13">
        <f t="shared" si="1"/>
        <v>12385.28</v>
      </c>
      <c r="H20" s="72">
        <v>12706.37</v>
      </c>
      <c r="I20" s="13">
        <f t="shared" si="2"/>
        <v>597.41000000000008</v>
      </c>
      <c r="J20" s="13">
        <f t="shared" si="3"/>
        <v>7590.91</v>
      </c>
      <c r="K20" s="13">
        <v>1572.14</v>
      </c>
      <c r="L20" s="222">
        <f t="shared" si="4"/>
        <v>19976.190000000002</v>
      </c>
    </row>
    <row r="21" spans="1:12" s="21" customFormat="1" ht="78" customHeight="1">
      <c r="A21" s="186" t="s">
        <v>403</v>
      </c>
      <c r="B21" s="14" t="s">
        <v>404</v>
      </c>
      <c r="C21" s="13" t="s">
        <v>45</v>
      </c>
      <c r="D21" s="13" t="s">
        <v>29</v>
      </c>
      <c r="E21" s="68">
        <v>11299.54</v>
      </c>
      <c r="F21" s="13">
        <f t="shared" si="0"/>
        <v>1200.79</v>
      </c>
      <c r="G21" s="13">
        <f t="shared" si="1"/>
        <v>13568.37</v>
      </c>
      <c r="H21" s="68">
        <v>11299.54</v>
      </c>
      <c r="I21" s="13">
        <f t="shared" si="2"/>
        <v>735.97</v>
      </c>
      <c r="J21" s="13">
        <f t="shared" si="3"/>
        <v>8316.1200000000008</v>
      </c>
      <c r="K21" s="13">
        <v>1936.76</v>
      </c>
      <c r="L21" s="222">
        <f t="shared" si="4"/>
        <v>21884.49</v>
      </c>
    </row>
    <row r="22" spans="1:12" s="21" customFormat="1" ht="63.75" customHeight="1">
      <c r="A22" s="294" t="s">
        <v>405</v>
      </c>
      <c r="B22" s="14" t="s">
        <v>69</v>
      </c>
      <c r="C22" s="13" t="s">
        <v>406</v>
      </c>
      <c r="D22" s="13" t="s">
        <v>407</v>
      </c>
      <c r="E22" s="72">
        <v>15764.55</v>
      </c>
      <c r="F22" s="13">
        <f t="shared" si="0"/>
        <v>1057.76</v>
      </c>
      <c r="G22" s="13">
        <f t="shared" si="1"/>
        <v>16675.11</v>
      </c>
      <c r="H22" s="72">
        <v>15764.55</v>
      </c>
      <c r="I22" s="13">
        <f t="shared" si="2"/>
        <v>648.30999999999995</v>
      </c>
      <c r="J22" s="13">
        <f t="shared" si="3"/>
        <v>10220.32</v>
      </c>
      <c r="K22" s="13">
        <v>1706.07</v>
      </c>
      <c r="L22" s="222">
        <f t="shared" si="4"/>
        <v>26895.43</v>
      </c>
    </row>
    <row r="23" spans="1:12" s="21" customFormat="1" ht="97.5" customHeight="1">
      <c r="A23" s="294"/>
      <c r="B23" s="14" t="s">
        <v>71</v>
      </c>
      <c r="C23" s="13" t="s">
        <v>72</v>
      </c>
      <c r="D23" s="13" t="s">
        <v>408</v>
      </c>
      <c r="E23" s="72">
        <v>17122.68</v>
      </c>
      <c r="F23" s="13">
        <f t="shared" si="0"/>
        <v>434</v>
      </c>
      <c r="G23" s="13">
        <f t="shared" si="1"/>
        <v>7431.24</v>
      </c>
      <c r="H23" s="72">
        <v>17122.68</v>
      </c>
      <c r="I23" s="13">
        <f t="shared" si="2"/>
        <v>266</v>
      </c>
      <c r="J23" s="13">
        <f t="shared" si="3"/>
        <v>4554.63</v>
      </c>
      <c r="K23" s="13">
        <v>700</v>
      </c>
      <c r="L23" s="222">
        <f t="shared" si="4"/>
        <v>11985.869999999999</v>
      </c>
    </row>
    <row r="24" spans="1:12" s="21" customFormat="1" ht="84.75" customHeight="1">
      <c r="A24" s="186" t="s">
        <v>66</v>
      </c>
      <c r="B24" s="14" t="s">
        <v>409</v>
      </c>
      <c r="C24" s="13" t="s">
        <v>38</v>
      </c>
      <c r="D24" s="13" t="s">
        <v>29</v>
      </c>
      <c r="E24" s="72">
        <v>12302.58</v>
      </c>
      <c r="F24" s="13">
        <f t="shared" si="0"/>
        <v>423.73</v>
      </c>
      <c r="G24" s="13">
        <f t="shared" si="1"/>
        <v>5212.97</v>
      </c>
      <c r="H24" s="72">
        <v>12302.58</v>
      </c>
      <c r="I24" s="13">
        <f t="shared" si="2"/>
        <v>259.71000000000004</v>
      </c>
      <c r="J24" s="13">
        <f t="shared" si="3"/>
        <v>3195.1</v>
      </c>
      <c r="K24" s="13">
        <v>683.44</v>
      </c>
      <c r="L24" s="222">
        <f t="shared" si="4"/>
        <v>8408.07</v>
      </c>
    </row>
    <row r="25" spans="1:12" s="21" customFormat="1" ht="81.75" customHeight="1">
      <c r="A25" s="186" t="s">
        <v>68</v>
      </c>
      <c r="B25" s="14" t="s">
        <v>410</v>
      </c>
      <c r="C25" s="13" t="s">
        <v>45</v>
      </c>
      <c r="D25" s="13" t="s">
        <v>29</v>
      </c>
      <c r="E25" s="68">
        <v>11299.54</v>
      </c>
      <c r="F25" s="13">
        <f t="shared" si="0"/>
        <v>198.4</v>
      </c>
      <c r="G25" s="13">
        <f t="shared" si="1"/>
        <v>2241.83</v>
      </c>
      <c r="H25" s="68">
        <v>11299.54</v>
      </c>
      <c r="I25" s="13">
        <f t="shared" si="2"/>
        <v>121.6</v>
      </c>
      <c r="J25" s="13">
        <f t="shared" si="3"/>
        <v>1374.02</v>
      </c>
      <c r="K25" s="13">
        <v>320</v>
      </c>
      <c r="L25" s="222">
        <f t="shared" ref="L25:L36" si="5">G25+J25</f>
        <v>3615.85</v>
      </c>
    </row>
    <row r="26" spans="1:12" s="21" customFormat="1" ht="83.25" customHeight="1">
      <c r="A26" s="186" t="s">
        <v>73</v>
      </c>
      <c r="B26" s="14" t="s">
        <v>411</v>
      </c>
      <c r="C26" s="12" t="s">
        <v>412</v>
      </c>
      <c r="D26" s="13" t="s">
        <v>413</v>
      </c>
      <c r="E26" s="73">
        <v>12509.14</v>
      </c>
      <c r="F26" s="13">
        <f t="shared" si="0"/>
        <v>142.6</v>
      </c>
      <c r="G26" s="13">
        <f t="shared" si="1"/>
        <v>1783.8</v>
      </c>
      <c r="H26" s="73">
        <v>12509.14</v>
      </c>
      <c r="I26" s="13">
        <f t="shared" si="2"/>
        <v>87.4</v>
      </c>
      <c r="J26" s="13">
        <f t="shared" si="3"/>
        <v>1093.3</v>
      </c>
      <c r="K26" s="13">
        <v>230</v>
      </c>
      <c r="L26" s="222">
        <f t="shared" si="5"/>
        <v>2877.1</v>
      </c>
    </row>
    <row r="27" spans="1:12" s="21" customFormat="1" ht="68.25" customHeight="1">
      <c r="A27" s="186" t="s">
        <v>75</v>
      </c>
      <c r="B27" s="14" t="s">
        <v>414</v>
      </c>
      <c r="C27" s="13" t="s">
        <v>38</v>
      </c>
      <c r="D27" s="13" t="s">
        <v>29</v>
      </c>
      <c r="E27" s="72">
        <v>12302.58</v>
      </c>
      <c r="F27" s="13">
        <f t="shared" si="0"/>
        <v>842.45</v>
      </c>
      <c r="G27" s="13">
        <f t="shared" si="1"/>
        <v>10364.31</v>
      </c>
      <c r="H27" s="72">
        <v>12302.58</v>
      </c>
      <c r="I27" s="13">
        <f t="shared" si="2"/>
        <v>516.33999999999992</v>
      </c>
      <c r="J27" s="13">
        <f t="shared" si="3"/>
        <v>6352.31</v>
      </c>
      <c r="K27" s="13">
        <v>1358.79</v>
      </c>
      <c r="L27" s="222">
        <f t="shared" si="5"/>
        <v>16716.62</v>
      </c>
    </row>
    <row r="28" spans="1:12" s="21" customFormat="1" ht="99" customHeight="1">
      <c r="A28" s="186" t="s">
        <v>80</v>
      </c>
      <c r="B28" s="14" t="s">
        <v>86</v>
      </c>
      <c r="C28" s="13" t="s">
        <v>45</v>
      </c>
      <c r="D28" s="13" t="s">
        <v>29</v>
      </c>
      <c r="E28" s="68">
        <v>11299.54</v>
      </c>
      <c r="F28" s="13">
        <f t="shared" si="0"/>
        <v>560.29</v>
      </c>
      <c r="G28" s="13">
        <f t="shared" si="1"/>
        <v>6331.02</v>
      </c>
      <c r="H28" s="68">
        <v>11299.54</v>
      </c>
      <c r="I28" s="13">
        <f t="shared" si="2"/>
        <v>343.41000000000008</v>
      </c>
      <c r="J28" s="13">
        <f t="shared" si="3"/>
        <v>3880.38</v>
      </c>
      <c r="K28" s="13">
        <v>903.7</v>
      </c>
      <c r="L28" s="222">
        <f t="shared" si="5"/>
        <v>10211.400000000001</v>
      </c>
    </row>
    <row r="29" spans="1:12" s="21" customFormat="1" ht="88.5" customHeight="1">
      <c r="A29" s="186" t="s">
        <v>89</v>
      </c>
      <c r="B29" s="14" t="s">
        <v>88</v>
      </c>
      <c r="C29" s="13" t="s">
        <v>45</v>
      </c>
      <c r="D29" s="13" t="s">
        <v>29</v>
      </c>
      <c r="E29" s="68">
        <v>11299.54</v>
      </c>
      <c r="F29" s="13">
        <f t="shared" si="0"/>
        <v>96.04</v>
      </c>
      <c r="G29" s="13">
        <f t="shared" si="1"/>
        <v>1085.21</v>
      </c>
      <c r="H29" s="68">
        <v>11299.54</v>
      </c>
      <c r="I29" s="13">
        <f t="shared" si="2"/>
        <v>58.86</v>
      </c>
      <c r="J29" s="13">
        <f t="shared" si="3"/>
        <v>665.09</v>
      </c>
      <c r="K29" s="13">
        <v>154.9</v>
      </c>
      <c r="L29" s="222">
        <f t="shared" si="5"/>
        <v>1750.3000000000002</v>
      </c>
    </row>
    <row r="30" spans="1:12" s="21" customFormat="1" ht="87" customHeight="1">
      <c r="A30" s="186" t="s">
        <v>93</v>
      </c>
      <c r="B30" s="14" t="s">
        <v>83</v>
      </c>
      <c r="C30" s="74" t="s">
        <v>415</v>
      </c>
      <c r="D30" s="13" t="s">
        <v>228</v>
      </c>
      <c r="E30" s="72">
        <v>33429.14</v>
      </c>
      <c r="F30" s="13">
        <f t="shared" si="0"/>
        <v>310</v>
      </c>
      <c r="G30" s="13">
        <f t="shared" si="1"/>
        <v>10363.030000000001</v>
      </c>
      <c r="H30" s="72">
        <v>33429.14</v>
      </c>
      <c r="I30" s="13">
        <f t="shared" si="2"/>
        <v>190</v>
      </c>
      <c r="J30" s="13">
        <f t="shared" si="3"/>
        <v>6351.54</v>
      </c>
      <c r="K30" s="13">
        <v>500</v>
      </c>
      <c r="L30" s="222">
        <f t="shared" si="5"/>
        <v>16714.57</v>
      </c>
    </row>
    <row r="31" spans="1:12" s="21" customFormat="1" ht="63" customHeight="1">
      <c r="A31" s="223" t="s">
        <v>95</v>
      </c>
      <c r="B31" s="14" t="s">
        <v>90</v>
      </c>
      <c r="C31" s="13" t="s">
        <v>72</v>
      </c>
      <c r="D31" s="13" t="s">
        <v>408</v>
      </c>
      <c r="E31" s="72">
        <v>17122.68</v>
      </c>
      <c r="F31" s="13">
        <f t="shared" si="0"/>
        <v>800.25</v>
      </c>
      <c r="G31" s="13">
        <f t="shared" si="1"/>
        <v>13702.42</v>
      </c>
      <c r="H31" s="72">
        <v>17122.68</v>
      </c>
      <c r="I31" s="13">
        <f t="shared" si="2"/>
        <v>490.48</v>
      </c>
      <c r="J31" s="13">
        <f t="shared" si="3"/>
        <v>8398.33</v>
      </c>
      <c r="K31" s="13">
        <v>1290.73</v>
      </c>
      <c r="L31" s="222">
        <f t="shared" si="5"/>
        <v>22100.75</v>
      </c>
    </row>
    <row r="32" spans="1:12" s="21" customFormat="1" ht="61.5" customHeight="1">
      <c r="A32" s="223" t="s">
        <v>97</v>
      </c>
      <c r="B32" s="14" t="s">
        <v>92</v>
      </c>
      <c r="C32" s="13" t="s">
        <v>72</v>
      </c>
      <c r="D32" s="13" t="s">
        <v>408</v>
      </c>
      <c r="E32" s="72">
        <v>17122.68</v>
      </c>
      <c r="F32" s="13">
        <f t="shared" si="0"/>
        <v>493.4</v>
      </c>
      <c r="G32" s="13">
        <f t="shared" si="1"/>
        <v>8448.33</v>
      </c>
      <c r="H32" s="72">
        <v>17122.68</v>
      </c>
      <c r="I32" s="13">
        <f t="shared" si="2"/>
        <v>302.39999999999998</v>
      </c>
      <c r="J32" s="13">
        <f t="shared" si="3"/>
        <v>5177.8999999999996</v>
      </c>
      <c r="K32" s="13">
        <v>795.8</v>
      </c>
      <c r="L32" s="222">
        <f t="shared" si="5"/>
        <v>13626.23</v>
      </c>
    </row>
    <row r="33" spans="1:12" s="21" customFormat="1" ht="63.75" customHeight="1">
      <c r="A33" s="223" t="s">
        <v>99</v>
      </c>
      <c r="B33" s="14" t="s">
        <v>94</v>
      </c>
      <c r="C33" s="13" t="s">
        <v>72</v>
      </c>
      <c r="D33" s="13" t="s">
        <v>408</v>
      </c>
      <c r="E33" s="72">
        <v>17122.68</v>
      </c>
      <c r="F33" s="13">
        <f t="shared" si="0"/>
        <v>136.4</v>
      </c>
      <c r="G33" s="13">
        <f t="shared" si="1"/>
        <v>2335.5300000000002</v>
      </c>
      <c r="H33" s="72">
        <v>17122.68</v>
      </c>
      <c r="I33" s="13">
        <f t="shared" si="2"/>
        <v>83.6</v>
      </c>
      <c r="J33" s="13">
        <f t="shared" si="3"/>
        <v>1431.46</v>
      </c>
      <c r="K33" s="13">
        <v>220</v>
      </c>
      <c r="L33" s="222">
        <f t="shared" si="5"/>
        <v>3766.9900000000002</v>
      </c>
    </row>
    <row r="34" spans="1:12" s="21" customFormat="1" ht="69.75" customHeight="1">
      <c r="A34" s="223" t="s">
        <v>416</v>
      </c>
      <c r="B34" s="14" t="s">
        <v>96</v>
      </c>
      <c r="C34" s="13" t="s">
        <v>38</v>
      </c>
      <c r="D34" s="13" t="s">
        <v>29</v>
      </c>
      <c r="E34" s="72">
        <v>12302.58</v>
      </c>
      <c r="F34" s="13">
        <f t="shared" si="0"/>
        <v>155.85</v>
      </c>
      <c r="G34" s="13">
        <f t="shared" si="1"/>
        <v>1917.36</v>
      </c>
      <c r="H34" s="72">
        <v>12302.58</v>
      </c>
      <c r="I34" s="13">
        <f t="shared" si="2"/>
        <v>95.52000000000001</v>
      </c>
      <c r="J34" s="13">
        <f t="shared" si="3"/>
        <v>1175.1400000000001</v>
      </c>
      <c r="K34" s="13">
        <v>251.37</v>
      </c>
      <c r="L34" s="222">
        <f t="shared" si="5"/>
        <v>3092.5</v>
      </c>
    </row>
    <row r="35" spans="1:12" s="21" customFormat="1" ht="62.25" customHeight="1">
      <c r="A35" s="223" t="s">
        <v>417</v>
      </c>
      <c r="B35" s="14" t="s">
        <v>98</v>
      </c>
      <c r="C35" s="13" t="s">
        <v>45</v>
      </c>
      <c r="D35" s="13" t="s">
        <v>29</v>
      </c>
      <c r="E35" s="72">
        <v>11299.54</v>
      </c>
      <c r="F35" s="13">
        <f t="shared" si="0"/>
        <v>420.36</v>
      </c>
      <c r="G35" s="13">
        <f t="shared" si="1"/>
        <v>4749.87</v>
      </c>
      <c r="H35" s="72">
        <v>11299.54</v>
      </c>
      <c r="I35" s="13">
        <f t="shared" si="2"/>
        <v>257.64</v>
      </c>
      <c r="J35" s="13">
        <f t="shared" si="3"/>
        <v>2911.21</v>
      </c>
      <c r="K35" s="13">
        <v>678</v>
      </c>
      <c r="L35" s="222">
        <f t="shared" si="5"/>
        <v>7661.08</v>
      </c>
    </row>
    <row r="36" spans="1:12" s="21" customFormat="1" ht="66.75" customHeight="1">
      <c r="A36" s="223" t="s">
        <v>418</v>
      </c>
      <c r="B36" s="14" t="s">
        <v>100</v>
      </c>
      <c r="C36" s="13" t="s">
        <v>45</v>
      </c>
      <c r="D36" s="13" t="s">
        <v>29</v>
      </c>
      <c r="E36" s="68">
        <v>11299.54</v>
      </c>
      <c r="F36" s="12">
        <f t="shared" si="0"/>
        <v>115.32</v>
      </c>
      <c r="G36" s="12">
        <f t="shared" si="1"/>
        <v>1303.06</v>
      </c>
      <c r="H36" s="68">
        <v>11299.54</v>
      </c>
      <c r="I36" s="12">
        <f t="shared" si="2"/>
        <v>70.680000000000007</v>
      </c>
      <c r="J36" s="12">
        <f t="shared" si="3"/>
        <v>798.65</v>
      </c>
      <c r="K36" s="13">
        <v>186</v>
      </c>
      <c r="L36" s="220">
        <f t="shared" si="5"/>
        <v>2101.71</v>
      </c>
    </row>
    <row r="37" spans="1:12" s="75" customFormat="1" ht="28.5" customHeight="1">
      <c r="A37" s="182" t="s">
        <v>101</v>
      </c>
      <c r="B37" s="9" t="s">
        <v>102</v>
      </c>
      <c r="C37" s="8"/>
      <c r="D37" s="8"/>
      <c r="E37" s="8"/>
      <c r="F37" s="8">
        <f>F38+F39</f>
        <v>24363.899999999998</v>
      </c>
      <c r="G37" s="8">
        <f>G38+G39</f>
        <v>318470.98</v>
      </c>
      <c r="H37" s="8"/>
      <c r="I37" s="8">
        <f>I38+I39</f>
        <v>14932.711300000001</v>
      </c>
      <c r="J37" s="8">
        <f>J38+J39</f>
        <v>195191.34999999998</v>
      </c>
      <c r="K37" s="8">
        <f>K38+K39</f>
        <v>39296.611300000004</v>
      </c>
      <c r="L37" s="183">
        <f>L38+L39</f>
        <v>513662.33000000007</v>
      </c>
    </row>
    <row r="38" spans="1:12" s="75" customFormat="1" ht="16.5" customHeight="1">
      <c r="A38" s="224"/>
      <c r="B38" s="77" t="s">
        <v>103</v>
      </c>
      <c r="C38" s="76"/>
      <c r="D38" s="76"/>
      <c r="E38" s="25"/>
      <c r="F38" s="25">
        <f>F40+F42+F44+F45+F46+F47+F48+F49+F51+F53+F55+F57+F58+F59+F61+F63+F64+F65+F67+F69+F71+F73+F76+F77+F82+F84+F88+F90+F92+F94+F102+F110+F122+F124+F126+F128+F129+F131+F139+F141+F144+F145+F159+F161+F160</f>
        <v>6558.9199999999983</v>
      </c>
      <c r="G38" s="25">
        <f>G40+G42+G44+G45+G46+G47+G48+G49+G51+G53+G55+G57+G58+G59+G61+G63+G64+G65+G67+G69+G71+G73+G76+G77+G82+G84+G88+G90+G92+G94+G102+G110+G122+G124+G126+G128+G129+G131+G139+G141+G144+G145+G159+G161+G160</f>
        <v>92520.089999999982</v>
      </c>
      <c r="H38" s="25"/>
      <c r="I38" s="25">
        <f>I40+I42+I44+I45+I46+I47+I48+I49+I51+I53+I55+I57+I58+I59+I61+I63+I64+I65+I67+I69+I71+I73+I76+I77+I82+I84+I88+I90+I92+I94+I102+I110+I122+I124+I126+I128+I129+I131+I139+I141+I144+I145+I159+I161+I160</f>
        <v>4019.9812999999995</v>
      </c>
      <c r="J38" s="25">
        <f>J40+J42+J44+J45+J46+J47+J48+J49+J51+J53+J55+J57+J58+J59+J61+J63+J64+J65+J67+J69+J71+J73+J76+J77+J82+J84+J88+J90+J92+J94+J102+J110+J122+J124+J126+J128+J129+J131+J139+J141+J144+J145+J159+J161+J160</f>
        <v>56705.419999999991</v>
      </c>
      <c r="K38" s="25">
        <f>K40+K42+K44+K45+K46+K47+K48+K49+K51+K53+K55+K57+K58+K59+K61+K63+K64+K65+K67+K69+K71+K73+K76+K77+K82+K84+K88+K90+K92+K94+K102+K110+K122+K124+K126+K128+K129+K131+K139+K141+K144+K145+K159+K161+K160</f>
        <v>10578.901299999998</v>
      </c>
      <c r="L38" s="192">
        <f>L40+L42+L44+L45+L46+L47+L48+L49+L51+L53+L55+L57+L58+L59+L61+L63+L64+L65+L67+L69+L71+L73+L76+L77+L82+L84+L88+L90+L92+L94+L102+L110+L122+L124+L126+L128+L129+L131+L139+L141+L144+L145+L159+L161+L160</f>
        <v>149225.51000000004</v>
      </c>
    </row>
    <row r="39" spans="1:12" s="75" customFormat="1" ht="15.75" customHeight="1">
      <c r="A39" s="224"/>
      <c r="B39" s="78" t="s">
        <v>386</v>
      </c>
      <c r="C39" s="76"/>
      <c r="D39" s="76"/>
      <c r="E39" s="25"/>
      <c r="F39" s="25">
        <f>F41+F43+F50+F52+F54+F56+F60+F62+F66+F68+F70+F72+F74+F75+F78+F79+F80+F81+F83+F85+F86+F87+F89+F91+F93+F98+F105+F116+F123+F125+F127+F130+F135+F140+F142+F143+F149+F158+F162+F164+F163</f>
        <v>17804.98</v>
      </c>
      <c r="G39" s="25">
        <f>G41+G43+G50+G52+G54+G56+G60+G62+G66+G68+G70+G72+G74+G75+G78+G79+G80+G81+G83+G85+G86+G87+G89+G91+G93+G98+G105+G116+G123+G125+G127+G130+G135+G140+G142+G143+G149+G158+G162+G164+G163</f>
        <v>225950.89</v>
      </c>
      <c r="H39" s="25"/>
      <c r="I39" s="25">
        <f>I41+I43+I50+I52+I54+I56+I60+I62+I66+I68+I70+I72+I74+I75+I78+I79+I80+I81+I83+I85+I86+I87+I89+I91+I93+I98+I105+I116+I123+I125+I127+I130+I135+I140+I142+I143+I149+I158+I162+I164+I163</f>
        <v>10912.730000000001</v>
      </c>
      <c r="J39" s="25">
        <f>J41+J43+J50+J52+J54+J56+J60+J62+J66+J68+J70+J72+J74+J75+J78+J79+J80+J81+J83+J85+J86+J87+J89+J91+J93+J98+J105+J116+J123+J125+J127+J130+J135+J140+J142+J143+J149+J158+J162+J164+J163</f>
        <v>138485.93</v>
      </c>
      <c r="K39" s="25">
        <f>K41+K43+K50+K52+K54+K56+K60+K62+K66+K68+K70+K72+K74+K75+K78+K79+K80+K81+K83+K85+K86+K87+K89+K91+K93+K98+K105+K116+K123+K125+K127+K130+K135+K140+K142+K143+K149+K158+K162+K164+K163</f>
        <v>28717.710000000003</v>
      </c>
      <c r="L39" s="192">
        <f>L41+L43+L50+L52+L54+L56+L60+L62+L66+L68+L70+L72+L74+L75+L78+L79+L80+L81+L83+L85+L86+L87+L89+L91+L93+L98+L105+L116+L123+L125+L127+L130+L135+L140+L142+L143+L149+L158+L162+L164+L163</f>
        <v>364436.82</v>
      </c>
    </row>
    <row r="40" spans="1:12" s="21" customFormat="1" ht="62.25" customHeight="1">
      <c r="A40" s="297" t="s">
        <v>419</v>
      </c>
      <c r="B40" s="46" t="s">
        <v>420</v>
      </c>
      <c r="C40" s="13" t="s">
        <v>45</v>
      </c>
      <c r="D40" s="81" t="s">
        <v>29</v>
      </c>
      <c r="E40" s="67">
        <v>11299.54</v>
      </c>
      <c r="F40" s="11">
        <f t="shared" ref="F40:F71" si="6">ROUND(K40*0.62,2)</f>
        <v>62</v>
      </c>
      <c r="G40" s="11">
        <f t="shared" ref="G40:G71" si="7">ROUND(E40*F40/1000,2)</f>
        <v>700.57</v>
      </c>
      <c r="H40" s="67">
        <v>11299.54</v>
      </c>
      <c r="I40" s="11">
        <f t="shared" ref="I40:I71" si="8">K40-F40</f>
        <v>38</v>
      </c>
      <c r="J40" s="11">
        <f t="shared" ref="J40:J71" si="9">ROUND(H40*I40/1000,2)</f>
        <v>429.38</v>
      </c>
      <c r="K40" s="27">
        <v>100</v>
      </c>
      <c r="L40" s="219">
        <f t="shared" ref="L40:L71" si="10">J40+G40</f>
        <v>1129.95</v>
      </c>
    </row>
    <row r="41" spans="1:12" s="21" customFormat="1" ht="66" customHeight="1">
      <c r="A41" s="297"/>
      <c r="B41" s="46" t="s">
        <v>421</v>
      </c>
      <c r="C41" s="13" t="s">
        <v>45</v>
      </c>
      <c r="D41" s="81" t="s">
        <v>29</v>
      </c>
      <c r="E41" s="67">
        <v>11299.54</v>
      </c>
      <c r="F41" s="13">
        <f t="shared" si="6"/>
        <v>223.2</v>
      </c>
      <c r="G41" s="13">
        <f t="shared" si="7"/>
        <v>2522.06</v>
      </c>
      <c r="H41" s="67">
        <v>11299.54</v>
      </c>
      <c r="I41" s="13">
        <f t="shared" si="8"/>
        <v>136.80000000000001</v>
      </c>
      <c r="J41" s="13">
        <f t="shared" si="9"/>
        <v>1545.78</v>
      </c>
      <c r="K41" s="27">
        <v>360</v>
      </c>
      <c r="L41" s="222">
        <f t="shared" si="10"/>
        <v>4067.84</v>
      </c>
    </row>
    <row r="42" spans="1:12" s="21" customFormat="1" ht="71.25" customHeight="1">
      <c r="A42" s="297" t="s">
        <v>108</v>
      </c>
      <c r="B42" s="46" t="s">
        <v>422</v>
      </c>
      <c r="C42" s="13" t="s">
        <v>45</v>
      </c>
      <c r="D42" s="81" t="s">
        <v>29</v>
      </c>
      <c r="E42" s="67">
        <v>11299.54</v>
      </c>
      <c r="F42" s="13">
        <f t="shared" si="6"/>
        <v>9.1199999999999992</v>
      </c>
      <c r="G42" s="13">
        <f t="shared" si="7"/>
        <v>103.05</v>
      </c>
      <c r="H42" s="67">
        <v>11299.54</v>
      </c>
      <c r="I42" s="13">
        <f t="shared" si="8"/>
        <v>5.5900000000000016</v>
      </c>
      <c r="J42" s="13">
        <f t="shared" si="9"/>
        <v>63.16</v>
      </c>
      <c r="K42" s="27">
        <v>14.71</v>
      </c>
      <c r="L42" s="222">
        <f t="shared" si="10"/>
        <v>166.20999999999998</v>
      </c>
    </row>
    <row r="43" spans="1:12" s="21" customFormat="1" ht="70.5" customHeight="1">
      <c r="A43" s="297"/>
      <c r="B43" s="46" t="s">
        <v>423</v>
      </c>
      <c r="C43" s="13" t="s">
        <v>45</v>
      </c>
      <c r="D43" s="81" t="s">
        <v>29</v>
      </c>
      <c r="E43" s="67">
        <v>11299.54</v>
      </c>
      <c r="F43" s="13">
        <f t="shared" si="6"/>
        <v>294.68</v>
      </c>
      <c r="G43" s="13">
        <f t="shared" si="7"/>
        <v>3329.75</v>
      </c>
      <c r="H43" s="67">
        <v>11299.54</v>
      </c>
      <c r="I43" s="13">
        <f t="shared" si="8"/>
        <v>180.61</v>
      </c>
      <c r="J43" s="13">
        <f t="shared" si="9"/>
        <v>2040.81</v>
      </c>
      <c r="K43" s="27">
        <v>475.29</v>
      </c>
      <c r="L43" s="222">
        <f t="shared" si="10"/>
        <v>5370.5599999999995</v>
      </c>
    </row>
    <row r="44" spans="1:12" s="21" customFormat="1" ht="61.5" customHeight="1">
      <c r="A44" s="212" t="s">
        <v>111</v>
      </c>
      <c r="B44" s="46" t="s">
        <v>424</v>
      </c>
      <c r="C44" s="13" t="s">
        <v>45</v>
      </c>
      <c r="D44" s="81" t="s">
        <v>29</v>
      </c>
      <c r="E44" s="67">
        <v>11299.54</v>
      </c>
      <c r="F44" s="13">
        <f t="shared" si="6"/>
        <v>204.6</v>
      </c>
      <c r="G44" s="13">
        <f t="shared" si="7"/>
        <v>2311.89</v>
      </c>
      <c r="H44" s="67">
        <v>11299.54</v>
      </c>
      <c r="I44" s="13">
        <f t="shared" si="8"/>
        <v>125.4</v>
      </c>
      <c r="J44" s="13">
        <f t="shared" si="9"/>
        <v>1416.96</v>
      </c>
      <c r="K44" s="27">
        <v>330</v>
      </c>
      <c r="L44" s="222">
        <f t="shared" si="10"/>
        <v>3728.85</v>
      </c>
    </row>
    <row r="45" spans="1:12" s="21" customFormat="1" ht="84" customHeight="1">
      <c r="A45" s="297" t="s">
        <v>113</v>
      </c>
      <c r="B45" s="46" t="s">
        <v>425</v>
      </c>
      <c r="C45" s="13" t="s">
        <v>33</v>
      </c>
      <c r="D45" s="81" t="s">
        <v>29</v>
      </c>
      <c r="E45" s="67">
        <v>11299.54</v>
      </c>
      <c r="F45" s="13">
        <f t="shared" si="6"/>
        <v>294.5</v>
      </c>
      <c r="G45" s="13">
        <f t="shared" si="7"/>
        <v>3327.71</v>
      </c>
      <c r="H45" s="67">
        <v>11299.54</v>
      </c>
      <c r="I45" s="13">
        <f t="shared" si="8"/>
        <v>180.5</v>
      </c>
      <c r="J45" s="13">
        <f t="shared" si="9"/>
        <v>2039.57</v>
      </c>
      <c r="K45" s="27">
        <v>475</v>
      </c>
      <c r="L45" s="222">
        <f t="shared" si="10"/>
        <v>5367.28</v>
      </c>
    </row>
    <row r="46" spans="1:12" s="21" customFormat="1" ht="73.5" customHeight="1">
      <c r="A46" s="297"/>
      <c r="B46" s="46" t="s">
        <v>426</v>
      </c>
      <c r="C46" s="71" t="s">
        <v>401</v>
      </c>
      <c r="D46" s="13" t="s">
        <v>402</v>
      </c>
      <c r="E46" s="72">
        <v>12706.37</v>
      </c>
      <c r="F46" s="13">
        <f t="shared" si="6"/>
        <v>99.2</v>
      </c>
      <c r="G46" s="13">
        <f t="shared" si="7"/>
        <v>1260.47</v>
      </c>
      <c r="H46" s="72">
        <v>12706.37</v>
      </c>
      <c r="I46" s="13">
        <f t="shared" si="8"/>
        <v>60.8</v>
      </c>
      <c r="J46" s="13">
        <f t="shared" si="9"/>
        <v>772.55</v>
      </c>
      <c r="K46" s="27">
        <v>160</v>
      </c>
      <c r="L46" s="222">
        <f t="shared" si="10"/>
        <v>2033.02</v>
      </c>
    </row>
    <row r="47" spans="1:12" s="21" customFormat="1" ht="49.5" customHeight="1">
      <c r="A47" s="212" t="s">
        <v>118</v>
      </c>
      <c r="B47" s="46" t="s">
        <v>427</v>
      </c>
      <c r="C47" s="13" t="s">
        <v>45</v>
      </c>
      <c r="D47" s="81" t="s">
        <v>29</v>
      </c>
      <c r="E47" s="67">
        <v>11299.54</v>
      </c>
      <c r="F47" s="13">
        <f t="shared" si="6"/>
        <v>558</v>
      </c>
      <c r="G47" s="13">
        <f t="shared" si="7"/>
        <v>6305.14</v>
      </c>
      <c r="H47" s="67">
        <v>11299.54</v>
      </c>
      <c r="I47" s="13">
        <f t="shared" si="8"/>
        <v>342</v>
      </c>
      <c r="J47" s="13">
        <f t="shared" si="9"/>
        <v>3864.44</v>
      </c>
      <c r="K47" s="27">
        <v>900</v>
      </c>
      <c r="L47" s="222">
        <f t="shared" si="10"/>
        <v>10169.58</v>
      </c>
    </row>
    <row r="48" spans="1:12" s="21" customFormat="1" ht="51">
      <c r="A48" s="212" t="s">
        <v>120</v>
      </c>
      <c r="B48" s="46" t="s">
        <v>121</v>
      </c>
      <c r="C48" s="13" t="s">
        <v>45</v>
      </c>
      <c r="D48" s="81" t="s">
        <v>29</v>
      </c>
      <c r="E48" s="67">
        <v>11299.54</v>
      </c>
      <c r="F48" s="13">
        <f t="shared" si="6"/>
        <v>312.43</v>
      </c>
      <c r="G48" s="13">
        <f t="shared" si="7"/>
        <v>3530.32</v>
      </c>
      <c r="H48" s="67">
        <v>11299.54</v>
      </c>
      <c r="I48" s="13">
        <f t="shared" si="8"/>
        <v>191.49</v>
      </c>
      <c r="J48" s="13">
        <f t="shared" si="9"/>
        <v>2163.75</v>
      </c>
      <c r="K48" s="27">
        <v>503.92</v>
      </c>
      <c r="L48" s="222">
        <f t="shared" si="10"/>
        <v>5694.07</v>
      </c>
    </row>
    <row r="49" spans="1:12" s="21" customFormat="1" ht="50.25" customHeight="1">
      <c r="A49" s="297" t="s">
        <v>122</v>
      </c>
      <c r="B49" s="46" t="s">
        <v>123</v>
      </c>
      <c r="C49" s="13" t="s">
        <v>45</v>
      </c>
      <c r="D49" s="81" t="s">
        <v>29</v>
      </c>
      <c r="E49" s="67">
        <v>11299.54</v>
      </c>
      <c r="F49" s="13">
        <f t="shared" si="6"/>
        <v>16.239999999999998</v>
      </c>
      <c r="G49" s="13">
        <f t="shared" si="7"/>
        <v>183.5</v>
      </c>
      <c r="H49" s="67">
        <v>11299.54</v>
      </c>
      <c r="I49" s="13">
        <f t="shared" si="8"/>
        <v>9.9600000000000009</v>
      </c>
      <c r="J49" s="13">
        <f t="shared" si="9"/>
        <v>112.54</v>
      </c>
      <c r="K49" s="27">
        <v>26.2</v>
      </c>
      <c r="L49" s="222">
        <f t="shared" si="10"/>
        <v>296.04000000000002</v>
      </c>
    </row>
    <row r="50" spans="1:12" s="21" customFormat="1" ht="55.5" customHeight="1">
      <c r="A50" s="297"/>
      <c r="B50" s="46" t="s">
        <v>124</v>
      </c>
      <c r="C50" s="13" t="s">
        <v>45</v>
      </c>
      <c r="D50" s="81" t="s">
        <v>29</v>
      </c>
      <c r="E50" s="67">
        <v>11299.54</v>
      </c>
      <c r="F50" s="13">
        <f t="shared" si="6"/>
        <v>1240</v>
      </c>
      <c r="G50" s="13">
        <f t="shared" si="7"/>
        <v>14011.43</v>
      </c>
      <c r="H50" s="67">
        <v>11299.54</v>
      </c>
      <c r="I50" s="13">
        <f t="shared" si="8"/>
        <v>760</v>
      </c>
      <c r="J50" s="13">
        <f t="shared" si="9"/>
        <v>8587.65</v>
      </c>
      <c r="K50" s="27">
        <v>2000</v>
      </c>
      <c r="L50" s="222">
        <f t="shared" si="10"/>
        <v>22599.08</v>
      </c>
    </row>
    <row r="51" spans="1:12" s="21" customFormat="1" ht="51" customHeight="1">
      <c r="A51" s="297" t="s">
        <v>125</v>
      </c>
      <c r="B51" s="46" t="s">
        <v>126</v>
      </c>
      <c r="C51" s="13" t="s">
        <v>45</v>
      </c>
      <c r="D51" s="81" t="s">
        <v>29</v>
      </c>
      <c r="E51" s="67">
        <v>11299.54</v>
      </c>
      <c r="F51" s="13">
        <f t="shared" si="6"/>
        <v>122.14</v>
      </c>
      <c r="G51" s="13">
        <f t="shared" si="7"/>
        <v>1380.13</v>
      </c>
      <c r="H51" s="67">
        <v>11299.54</v>
      </c>
      <c r="I51" s="13">
        <f t="shared" si="8"/>
        <v>74.86</v>
      </c>
      <c r="J51" s="13">
        <f t="shared" si="9"/>
        <v>845.88</v>
      </c>
      <c r="K51" s="27">
        <v>197</v>
      </c>
      <c r="L51" s="222">
        <f t="shared" si="10"/>
        <v>2226.0100000000002</v>
      </c>
    </row>
    <row r="52" spans="1:12" s="21" customFormat="1" ht="59.25" customHeight="1">
      <c r="A52" s="297"/>
      <c r="B52" s="46" t="s">
        <v>127</v>
      </c>
      <c r="C52" s="13" t="s">
        <v>45</v>
      </c>
      <c r="D52" s="81" t="s">
        <v>29</v>
      </c>
      <c r="E52" s="67">
        <v>11299.54</v>
      </c>
      <c r="F52" s="13">
        <f t="shared" si="6"/>
        <v>539.4</v>
      </c>
      <c r="G52" s="13">
        <f t="shared" si="7"/>
        <v>6094.97</v>
      </c>
      <c r="H52" s="67">
        <v>11299.54</v>
      </c>
      <c r="I52" s="13">
        <f t="shared" si="8"/>
        <v>330.6</v>
      </c>
      <c r="J52" s="13">
        <f t="shared" si="9"/>
        <v>3735.63</v>
      </c>
      <c r="K52" s="27">
        <v>870</v>
      </c>
      <c r="L52" s="222">
        <f t="shared" si="10"/>
        <v>9830.6</v>
      </c>
    </row>
    <row r="53" spans="1:12" s="21" customFormat="1" ht="63.75" customHeight="1">
      <c r="A53" s="297" t="s">
        <v>428</v>
      </c>
      <c r="B53" s="46" t="s">
        <v>129</v>
      </c>
      <c r="C53" s="13" t="s">
        <v>45</v>
      </c>
      <c r="D53" s="81" t="s">
        <v>29</v>
      </c>
      <c r="E53" s="67">
        <v>11299.54</v>
      </c>
      <c r="F53" s="13">
        <f t="shared" si="6"/>
        <v>84.94</v>
      </c>
      <c r="G53" s="13">
        <f t="shared" si="7"/>
        <v>959.78</v>
      </c>
      <c r="H53" s="67">
        <v>11299.54</v>
      </c>
      <c r="I53" s="13">
        <f t="shared" si="8"/>
        <v>52.06</v>
      </c>
      <c r="J53" s="13">
        <f t="shared" si="9"/>
        <v>588.25</v>
      </c>
      <c r="K53" s="27">
        <v>137</v>
      </c>
      <c r="L53" s="222">
        <f t="shared" si="10"/>
        <v>1548.03</v>
      </c>
    </row>
    <row r="54" spans="1:12" s="21" customFormat="1" ht="84" customHeight="1">
      <c r="A54" s="297"/>
      <c r="B54" s="46" t="s">
        <v>429</v>
      </c>
      <c r="C54" s="13" t="s">
        <v>45</v>
      </c>
      <c r="D54" s="81" t="s">
        <v>29</v>
      </c>
      <c r="E54" s="67">
        <v>11299.54</v>
      </c>
      <c r="F54" s="13">
        <f t="shared" si="6"/>
        <v>1722.84</v>
      </c>
      <c r="G54" s="13">
        <f t="shared" si="7"/>
        <v>19467.3</v>
      </c>
      <c r="H54" s="67">
        <v>11299.54</v>
      </c>
      <c r="I54" s="13">
        <f t="shared" si="8"/>
        <v>1055.9400000000003</v>
      </c>
      <c r="J54" s="13">
        <f t="shared" si="9"/>
        <v>11931.64</v>
      </c>
      <c r="K54" s="27">
        <v>2778.78</v>
      </c>
      <c r="L54" s="222">
        <f t="shared" si="10"/>
        <v>31398.94</v>
      </c>
    </row>
    <row r="55" spans="1:12" s="21" customFormat="1" ht="58.5" customHeight="1">
      <c r="A55" s="297" t="s">
        <v>430</v>
      </c>
      <c r="B55" s="46" t="s">
        <v>132</v>
      </c>
      <c r="C55" s="13" t="s">
        <v>45</v>
      </c>
      <c r="D55" s="81" t="s">
        <v>29</v>
      </c>
      <c r="E55" s="67">
        <v>11299.54</v>
      </c>
      <c r="F55" s="13">
        <f t="shared" si="6"/>
        <v>96.1</v>
      </c>
      <c r="G55" s="13">
        <f t="shared" si="7"/>
        <v>1085.8900000000001</v>
      </c>
      <c r="H55" s="67">
        <v>11299.54</v>
      </c>
      <c r="I55" s="13">
        <f t="shared" si="8"/>
        <v>58.900000000000006</v>
      </c>
      <c r="J55" s="13">
        <f t="shared" si="9"/>
        <v>665.54</v>
      </c>
      <c r="K55" s="27">
        <v>155</v>
      </c>
      <c r="L55" s="222">
        <f t="shared" si="10"/>
        <v>1751.43</v>
      </c>
    </row>
    <row r="56" spans="1:12" s="21" customFormat="1" ht="58.5" customHeight="1">
      <c r="A56" s="297"/>
      <c r="B56" s="46" t="s">
        <v>431</v>
      </c>
      <c r="C56" s="13" t="s">
        <v>45</v>
      </c>
      <c r="D56" s="81" t="s">
        <v>29</v>
      </c>
      <c r="E56" s="67">
        <v>11299.54</v>
      </c>
      <c r="F56" s="13">
        <f t="shared" si="6"/>
        <v>77.5</v>
      </c>
      <c r="G56" s="13">
        <f t="shared" si="7"/>
        <v>875.71</v>
      </c>
      <c r="H56" s="67">
        <v>11299.54</v>
      </c>
      <c r="I56" s="13">
        <f t="shared" si="8"/>
        <v>47.5</v>
      </c>
      <c r="J56" s="13">
        <f t="shared" si="9"/>
        <v>536.73</v>
      </c>
      <c r="K56" s="27">
        <v>125</v>
      </c>
      <c r="L56" s="222">
        <f t="shared" si="10"/>
        <v>1412.44</v>
      </c>
    </row>
    <row r="57" spans="1:12" s="21" customFormat="1" ht="60.75" customHeight="1">
      <c r="A57" s="297" t="s">
        <v>134</v>
      </c>
      <c r="B57" s="46" t="s">
        <v>432</v>
      </c>
      <c r="C57" s="13" t="s">
        <v>45</v>
      </c>
      <c r="D57" s="81" t="s">
        <v>29</v>
      </c>
      <c r="E57" s="67">
        <v>11299.54</v>
      </c>
      <c r="F57" s="13">
        <f t="shared" si="6"/>
        <v>171.74</v>
      </c>
      <c r="G57" s="13">
        <f t="shared" si="7"/>
        <v>1940.58</v>
      </c>
      <c r="H57" s="67">
        <v>11299.54</v>
      </c>
      <c r="I57" s="13">
        <f t="shared" si="8"/>
        <v>105.25999999999999</v>
      </c>
      <c r="J57" s="13">
        <f t="shared" si="9"/>
        <v>1189.3900000000001</v>
      </c>
      <c r="K57" s="27">
        <v>277</v>
      </c>
      <c r="L57" s="222">
        <f t="shared" si="10"/>
        <v>3129.9700000000003</v>
      </c>
    </row>
    <row r="58" spans="1:12" s="21" customFormat="1" ht="78" customHeight="1">
      <c r="A58" s="297"/>
      <c r="B58" s="46" t="s">
        <v>433</v>
      </c>
      <c r="C58" s="81" t="s">
        <v>38</v>
      </c>
      <c r="D58" s="81" t="s">
        <v>29</v>
      </c>
      <c r="E58" s="72">
        <v>12302.58</v>
      </c>
      <c r="F58" s="13">
        <f t="shared" si="6"/>
        <v>44.89</v>
      </c>
      <c r="G58" s="13">
        <f t="shared" si="7"/>
        <v>552.26</v>
      </c>
      <c r="H58" s="72">
        <v>12302.58</v>
      </c>
      <c r="I58" s="13">
        <f t="shared" si="8"/>
        <v>27.519999999999996</v>
      </c>
      <c r="J58" s="13">
        <f t="shared" si="9"/>
        <v>338.57</v>
      </c>
      <c r="K58" s="27">
        <v>72.41</v>
      </c>
      <c r="L58" s="222">
        <f t="shared" si="10"/>
        <v>890.82999999999993</v>
      </c>
    </row>
    <row r="59" spans="1:12" s="21" customFormat="1" ht="40.5" customHeight="1">
      <c r="A59" s="297" t="s">
        <v>137</v>
      </c>
      <c r="B59" s="46" t="s">
        <v>434</v>
      </c>
      <c r="C59" s="71" t="s">
        <v>401</v>
      </c>
      <c r="D59" s="13" t="s">
        <v>402</v>
      </c>
      <c r="E59" s="72">
        <v>12706.37</v>
      </c>
      <c r="F59" s="13">
        <f t="shared" si="6"/>
        <v>39.369999999999997</v>
      </c>
      <c r="G59" s="13">
        <f t="shared" si="7"/>
        <v>500.25</v>
      </c>
      <c r="H59" s="72">
        <v>12706.37</v>
      </c>
      <c r="I59" s="13">
        <f t="shared" si="8"/>
        <v>24.130000000000003</v>
      </c>
      <c r="J59" s="13">
        <f t="shared" si="9"/>
        <v>306.60000000000002</v>
      </c>
      <c r="K59" s="27">
        <v>63.5</v>
      </c>
      <c r="L59" s="222">
        <f t="shared" si="10"/>
        <v>806.85</v>
      </c>
    </row>
    <row r="60" spans="1:12" s="21" customFormat="1" ht="42.75" customHeight="1">
      <c r="A60" s="297"/>
      <c r="B60" s="46" t="s">
        <v>435</v>
      </c>
      <c r="C60" s="71" t="s">
        <v>401</v>
      </c>
      <c r="D60" s="13" t="s">
        <v>402</v>
      </c>
      <c r="E60" s="72">
        <v>12706.37</v>
      </c>
      <c r="F60" s="13">
        <f t="shared" si="6"/>
        <v>520.79999999999995</v>
      </c>
      <c r="G60" s="13">
        <f t="shared" si="7"/>
        <v>6617.48</v>
      </c>
      <c r="H60" s="72">
        <v>12706.37</v>
      </c>
      <c r="I60" s="13">
        <f t="shared" si="8"/>
        <v>319.20000000000005</v>
      </c>
      <c r="J60" s="13">
        <f t="shared" si="9"/>
        <v>4055.87</v>
      </c>
      <c r="K60" s="27">
        <v>840</v>
      </c>
      <c r="L60" s="222">
        <f t="shared" si="10"/>
        <v>10673.349999999999</v>
      </c>
    </row>
    <row r="61" spans="1:12" s="21" customFormat="1" ht="58.9" customHeight="1">
      <c r="A61" s="297" t="s">
        <v>140</v>
      </c>
      <c r="B61" s="46" t="s">
        <v>436</v>
      </c>
      <c r="C61" s="13" t="s">
        <v>45</v>
      </c>
      <c r="D61" s="81" t="s">
        <v>29</v>
      </c>
      <c r="E61" s="67">
        <v>11299.54</v>
      </c>
      <c r="F61" s="13">
        <f t="shared" si="6"/>
        <v>443.84</v>
      </c>
      <c r="G61" s="13">
        <f t="shared" si="7"/>
        <v>5015.1899999999996</v>
      </c>
      <c r="H61" s="67">
        <v>11299.54</v>
      </c>
      <c r="I61" s="13">
        <f t="shared" si="8"/>
        <v>272.03000000000003</v>
      </c>
      <c r="J61" s="13">
        <f t="shared" si="9"/>
        <v>3073.81</v>
      </c>
      <c r="K61" s="27">
        <v>715.87</v>
      </c>
      <c r="L61" s="222">
        <f t="shared" si="10"/>
        <v>8089</v>
      </c>
    </row>
    <row r="62" spans="1:12" s="21" customFormat="1" ht="55.15" customHeight="1">
      <c r="A62" s="297"/>
      <c r="B62" s="46" t="s">
        <v>143</v>
      </c>
      <c r="C62" s="13" t="s">
        <v>45</v>
      </c>
      <c r="D62" s="81" t="s">
        <v>29</v>
      </c>
      <c r="E62" s="67">
        <v>11299.54</v>
      </c>
      <c r="F62" s="13">
        <f t="shared" si="6"/>
        <v>24.8</v>
      </c>
      <c r="G62" s="13">
        <f t="shared" si="7"/>
        <v>280.23</v>
      </c>
      <c r="H62" s="67">
        <v>11299.54</v>
      </c>
      <c r="I62" s="13">
        <f t="shared" si="8"/>
        <v>15.2</v>
      </c>
      <c r="J62" s="13">
        <f t="shared" si="9"/>
        <v>171.75</v>
      </c>
      <c r="K62" s="27">
        <v>40</v>
      </c>
      <c r="L62" s="222">
        <f t="shared" si="10"/>
        <v>451.98</v>
      </c>
    </row>
    <row r="63" spans="1:12" s="21" customFormat="1" ht="79.5" customHeight="1">
      <c r="A63" s="212" t="s">
        <v>437</v>
      </c>
      <c r="B63" s="35" t="s">
        <v>438</v>
      </c>
      <c r="C63" s="71" t="s">
        <v>401</v>
      </c>
      <c r="D63" s="13" t="s">
        <v>402</v>
      </c>
      <c r="E63" s="72">
        <v>12706.37</v>
      </c>
      <c r="F63" s="13">
        <f t="shared" si="6"/>
        <v>806</v>
      </c>
      <c r="G63" s="13">
        <f t="shared" si="7"/>
        <v>10241.33</v>
      </c>
      <c r="H63" s="72">
        <v>12706.37</v>
      </c>
      <c r="I63" s="13">
        <f t="shared" si="8"/>
        <v>494</v>
      </c>
      <c r="J63" s="13">
        <f t="shared" si="9"/>
        <v>6276.95</v>
      </c>
      <c r="K63" s="27">
        <v>1300</v>
      </c>
      <c r="L63" s="222">
        <f t="shared" si="10"/>
        <v>16518.28</v>
      </c>
    </row>
    <row r="64" spans="1:12" s="21" customFormat="1" ht="73.5" customHeight="1">
      <c r="A64" s="212" t="s">
        <v>144</v>
      </c>
      <c r="B64" s="35" t="s">
        <v>439</v>
      </c>
      <c r="C64" s="74" t="s">
        <v>415</v>
      </c>
      <c r="D64" s="81" t="s">
        <v>228</v>
      </c>
      <c r="E64" s="72">
        <v>33429.14</v>
      </c>
      <c r="F64" s="13">
        <f t="shared" si="6"/>
        <v>181.66</v>
      </c>
      <c r="G64" s="13">
        <f t="shared" si="7"/>
        <v>6072.74</v>
      </c>
      <c r="H64" s="72">
        <v>33429.14</v>
      </c>
      <c r="I64" s="13">
        <f t="shared" si="8"/>
        <v>111.34</v>
      </c>
      <c r="J64" s="13">
        <f t="shared" si="9"/>
        <v>3722</v>
      </c>
      <c r="K64" s="27">
        <v>293</v>
      </c>
      <c r="L64" s="222">
        <f t="shared" si="10"/>
        <v>9794.74</v>
      </c>
    </row>
    <row r="65" spans="1:12" s="21" customFormat="1" ht="68.25" customHeight="1">
      <c r="A65" s="212" t="s">
        <v>146</v>
      </c>
      <c r="B65" s="35" t="s">
        <v>440</v>
      </c>
      <c r="C65" s="81" t="s">
        <v>441</v>
      </c>
      <c r="D65" s="81" t="s">
        <v>271</v>
      </c>
      <c r="E65" s="72">
        <v>13706.9</v>
      </c>
      <c r="F65" s="13">
        <f t="shared" si="6"/>
        <v>260.39999999999998</v>
      </c>
      <c r="G65" s="13">
        <f t="shared" si="7"/>
        <v>3569.28</v>
      </c>
      <c r="H65" s="72">
        <v>13706.9</v>
      </c>
      <c r="I65" s="13">
        <f t="shared" si="8"/>
        <v>159.60000000000002</v>
      </c>
      <c r="J65" s="13">
        <f t="shared" si="9"/>
        <v>2187.62</v>
      </c>
      <c r="K65" s="27">
        <v>420</v>
      </c>
      <c r="L65" s="222">
        <f t="shared" si="10"/>
        <v>5756.9</v>
      </c>
    </row>
    <row r="66" spans="1:12" s="21" customFormat="1" ht="53.25" customHeight="1">
      <c r="A66" s="212" t="s">
        <v>442</v>
      </c>
      <c r="B66" s="46" t="s">
        <v>154</v>
      </c>
      <c r="C66" s="11" t="s">
        <v>391</v>
      </c>
      <c r="D66" s="81" t="s">
        <v>389</v>
      </c>
      <c r="E66" s="72">
        <v>2184.9899999999998</v>
      </c>
      <c r="F66" s="13">
        <f t="shared" si="6"/>
        <v>416.02</v>
      </c>
      <c r="G66" s="13">
        <f t="shared" si="7"/>
        <v>909</v>
      </c>
      <c r="H66" s="72">
        <v>2184.9899999999998</v>
      </c>
      <c r="I66" s="13">
        <f t="shared" si="8"/>
        <v>254.98000000000002</v>
      </c>
      <c r="J66" s="13">
        <f t="shared" si="9"/>
        <v>557.13</v>
      </c>
      <c r="K66" s="27">
        <v>671</v>
      </c>
      <c r="L66" s="222">
        <f t="shared" si="10"/>
        <v>1466.13</v>
      </c>
    </row>
    <row r="67" spans="1:12" s="21" customFormat="1" ht="39.75" customHeight="1">
      <c r="A67" s="297" t="s">
        <v>152</v>
      </c>
      <c r="B67" s="46" t="s">
        <v>443</v>
      </c>
      <c r="C67" s="81" t="s">
        <v>444</v>
      </c>
      <c r="D67" s="13" t="s">
        <v>445</v>
      </c>
      <c r="E67" s="79">
        <v>21164.895724265902</v>
      </c>
      <c r="F67" s="13">
        <f t="shared" si="6"/>
        <v>80.599999999999994</v>
      </c>
      <c r="G67" s="13">
        <f t="shared" si="7"/>
        <v>1705.89</v>
      </c>
      <c r="H67" s="79">
        <v>21164.895724265902</v>
      </c>
      <c r="I67" s="13">
        <f t="shared" si="8"/>
        <v>49.400000000000006</v>
      </c>
      <c r="J67" s="13">
        <f t="shared" si="9"/>
        <v>1045.55</v>
      </c>
      <c r="K67" s="27">
        <v>130</v>
      </c>
      <c r="L67" s="222">
        <f t="shared" si="10"/>
        <v>2751.44</v>
      </c>
    </row>
    <row r="68" spans="1:12" s="21" customFormat="1" ht="39.75" customHeight="1">
      <c r="A68" s="297"/>
      <c r="B68" s="46" t="s">
        <v>446</v>
      </c>
      <c r="C68" s="81" t="s">
        <v>444</v>
      </c>
      <c r="D68" s="13" t="s">
        <v>445</v>
      </c>
      <c r="E68" s="79">
        <v>21164.895724265902</v>
      </c>
      <c r="F68" s="13">
        <f t="shared" si="6"/>
        <v>260.39999999999998</v>
      </c>
      <c r="G68" s="13">
        <f t="shared" si="7"/>
        <v>5511.34</v>
      </c>
      <c r="H68" s="79">
        <v>21164.895724265902</v>
      </c>
      <c r="I68" s="13">
        <f t="shared" si="8"/>
        <v>159.60000000000002</v>
      </c>
      <c r="J68" s="13">
        <f t="shared" si="9"/>
        <v>3377.92</v>
      </c>
      <c r="K68" s="27">
        <v>420</v>
      </c>
      <c r="L68" s="222">
        <f t="shared" si="10"/>
        <v>8889.26</v>
      </c>
    </row>
    <row r="69" spans="1:12" s="21" customFormat="1" ht="47.25" customHeight="1">
      <c r="A69" s="297" t="s">
        <v>155</v>
      </c>
      <c r="B69" s="35" t="s">
        <v>447</v>
      </c>
      <c r="C69" s="81" t="s">
        <v>448</v>
      </c>
      <c r="D69" s="81" t="s">
        <v>449</v>
      </c>
      <c r="E69" s="72">
        <v>11304.22</v>
      </c>
      <c r="F69" s="13">
        <f t="shared" si="6"/>
        <v>82.46</v>
      </c>
      <c r="G69" s="13">
        <f t="shared" si="7"/>
        <v>932.15</v>
      </c>
      <c r="H69" s="72">
        <v>11304.22</v>
      </c>
      <c r="I69" s="13">
        <f t="shared" si="8"/>
        <v>50.540000000000006</v>
      </c>
      <c r="J69" s="13">
        <f t="shared" si="9"/>
        <v>571.32000000000005</v>
      </c>
      <c r="K69" s="27">
        <v>133</v>
      </c>
      <c r="L69" s="222">
        <f t="shared" si="10"/>
        <v>1503.47</v>
      </c>
    </row>
    <row r="70" spans="1:12" s="21" customFormat="1" ht="43.5" customHeight="1">
      <c r="A70" s="297"/>
      <c r="B70" s="35" t="s">
        <v>162</v>
      </c>
      <c r="C70" s="81" t="s">
        <v>448</v>
      </c>
      <c r="D70" s="81" t="s">
        <v>449</v>
      </c>
      <c r="E70" s="72">
        <v>11304.22</v>
      </c>
      <c r="F70" s="13">
        <f t="shared" si="6"/>
        <v>130.19999999999999</v>
      </c>
      <c r="G70" s="13">
        <f t="shared" si="7"/>
        <v>1471.81</v>
      </c>
      <c r="H70" s="72">
        <v>11304.22</v>
      </c>
      <c r="I70" s="13">
        <f t="shared" si="8"/>
        <v>79.800000000000011</v>
      </c>
      <c r="J70" s="13">
        <f t="shared" si="9"/>
        <v>902.08</v>
      </c>
      <c r="K70" s="27">
        <v>210</v>
      </c>
      <c r="L70" s="222">
        <f t="shared" si="10"/>
        <v>2373.89</v>
      </c>
    </row>
    <row r="71" spans="1:12" s="21" customFormat="1" ht="69.75" customHeight="1">
      <c r="A71" s="297" t="s">
        <v>450</v>
      </c>
      <c r="B71" s="46" t="s">
        <v>451</v>
      </c>
      <c r="C71" s="13" t="s">
        <v>45</v>
      </c>
      <c r="D71" s="81" t="s">
        <v>29</v>
      </c>
      <c r="E71" s="67">
        <v>11299.54</v>
      </c>
      <c r="F71" s="13">
        <f t="shared" si="6"/>
        <v>3.21</v>
      </c>
      <c r="G71" s="13">
        <f t="shared" si="7"/>
        <v>36.270000000000003</v>
      </c>
      <c r="H71" s="67">
        <v>11299.54</v>
      </c>
      <c r="I71" s="13">
        <f t="shared" si="8"/>
        <v>1.9699999999999998</v>
      </c>
      <c r="J71" s="13">
        <f t="shared" si="9"/>
        <v>22.26</v>
      </c>
      <c r="K71" s="27">
        <v>5.18</v>
      </c>
      <c r="L71" s="222">
        <f t="shared" si="10"/>
        <v>58.53</v>
      </c>
    </row>
    <row r="72" spans="1:12" s="21" customFormat="1" ht="65.25" customHeight="1">
      <c r="A72" s="297"/>
      <c r="B72" s="46" t="s">
        <v>452</v>
      </c>
      <c r="C72" s="13" t="s">
        <v>45</v>
      </c>
      <c r="D72" s="81" t="s">
        <v>29</v>
      </c>
      <c r="E72" s="67">
        <v>11299.54</v>
      </c>
      <c r="F72" s="13">
        <f t="shared" ref="F72:F93" si="11">ROUND(K72*0.62,2)</f>
        <v>157.46</v>
      </c>
      <c r="G72" s="13">
        <f t="shared" ref="G72:G93" si="12">ROUND(E72*F72/1000,2)</f>
        <v>1779.23</v>
      </c>
      <c r="H72" s="67">
        <v>11299.54</v>
      </c>
      <c r="I72" s="13">
        <f t="shared" ref="I72:I93" si="13">K72-F72</f>
        <v>96.5</v>
      </c>
      <c r="J72" s="13">
        <f t="shared" ref="J72:J93" si="14">ROUND(H72*I72/1000,2)</f>
        <v>1090.4100000000001</v>
      </c>
      <c r="K72" s="27">
        <v>253.96</v>
      </c>
      <c r="L72" s="222">
        <f t="shared" ref="L72:L93" si="15">J72+G72</f>
        <v>2869.6400000000003</v>
      </c>
    </row>
    <row r="73" spans="1:12" s="21" customFormat="1" ht="72.75" customHeight="1">
      <c r="A73" s="297" t="s">
        <v>453</v>
      </c>
      <c r="B73" s="46" t="s">
        <v>454</v>
      </c>
      <c r="C73" s="13" t="s">
        <v>45</v>
      </c>
      <c r="D73" s="81" t="s">
        <v>29</v>
      </c>
      <c r="E73" s="67">
        <v>11299.54</v>
      </c>
      <c r="F73" s="13">
        <f t="shared" si="11"/>
        <v>95.24</v>
      </c>
      <c r="G73" s="13">
        <f t="shared" si="12"/>
        <v>1076.17</v>
      </c>
      <c r="H73" s="67">
        <v>11299.54</v>
      </c>
      <c r="I73" s="13">
        <f t="shared" si="13"/>
        <v>58.37830000000001</v>
      </c>
      <c r="J73" s="13">
        <f t="shared" si="14"/>
        <v>659.65</v>
      </c>
      <c r="K73" s="27">
        <v>153.6183</v>
      </c>
      <c r="L73" s="222">
        <f t="shared" si="15"/>
        <v>1735.8200000000002</v>
      </c>
    </row>
    <row r="74" spans="1:12" s="21" customFormat="1" ht="51.75" customHeight="1">
      <c r="A74" s="297"/>
      <c r="B74" s="46" t="s">
        <v>181</v>
      </c>
      <c r="C74" s="13" t="s">
        <v>45</v>
      </c>
      <c r="D74" s="81" t="s">
        <v>29</v>
      </c>
      <c r="E74" s="67">
        <v>11299.54</v>
      </c>
      <c r="F74" s="13">
        <f t="shared" si="11"/>
        <v>202.42</v>
      </c>
      <c r="G74" s="13">
        <f t="shared" si="12"/>
        <v>2287.25</v>
      </c>
      <c r="H74" s="67">
        <v>11299.54</v>
      </c>
      <c r="I74" s="13">
        <f t="shared" si="13"/>
        <v>124.06000000000003</v>
      </c>
      <c r="J74" s="13">
        <f t="shared" si="14"/>
        <v>1401.82</v>
      </c>
      <c r="K74" s="27">
        <v>326.48</v>
      </c>
      <c r="L74" s="222">
        <f t="shared" si="15"/>
        <v>3689.0699999999997</v>
      </c>
    </row>
    <row r="75" spans="1:12" s="21" customFormat="1" ht="60" customHeight="1">
      <c r="A75" s="212" t="s">
        <v>166</v>
      </c>
      <c r="B75" s="46" t="s">
        <v>186</v>
      </c>
      <c r="C75" s="13" t="s">
        <v>45</v>
      </c>
      <c r="D75" s="81" t="s">
        <v>29</v>
      </c>
      <c r="E75" s="67">
        <v>11299.54</v>
      </c>
      <c r="F75" s="13">
        <f t="shared" si="11"/>
        <v>77.5</v>
      </c>
      <c r="G75" s="13">
        <f t="shared" si="12"/>
        <v>875.71</v>
      </c>
      <c r="H75" s="67">
        <v>11299.54</v>
      </c>
      <c r="I75" s="13">
        <f t="shared" si="13"/>
        <v>47.5</v>
      </c>
      <c r="J75" s="13">
        <f t="shared" si="14"/>
        <v>536.73</v>
      </c>
      <c r="K75" s="27">
        <v>125</v>
      </c>
      <c r="L75" s="222">
        <f t="shared" si="15"/>
        <v>1412.44</v>
      </c>
    </row>
    <row r="76" spans="1:12" s="21" customFormat="1" ht="77.25" customHeight="1">
      <c r="A76" s="297" t="s">
        <v>169</v>
      </c>
      <c r="B76" s="46" t="s">
        <v>455</v>
      </c>
      <c r="C76" s="81" t="s">
        <v>456</v>
      </c>
      <c r="D76" s="81" t="s">
        <v>29</v>
      </c>
      <c r="E76" s="72">
        <v>6489.84</v>
      </c>
      <c r="F76" s="13">
        <f t="shared" si="11"/>
        <v>30.11</v>
      </c>
      <c r="G76" s="13">
        <f t="shared" si="12"/>
        <v>195.41</v>
      </c>
      <c r="H76" s="72">
        <v>6489.84</v>
      </c>
      <c r="I76" s="13">
        <f t="shared" si="13"/>
        <v>18.46</v>
      </c>
      <c r="J76" s="13">
        <f t="shared" si="14"/>
        <v>119.8</v>
      </c>
      <c r="K76" s="27">
        <v>48.57</v>
      </c>
      <c r="L76" s="222">
        <f t="shared" si="15"/>
        <v>315.20999999999998</v>
      </c>
    </row>
    <row r="77" spans="1:12" s="21" customFormat="1" ht="77.25" customHeight="1">
      <c r="A77" s="297"/>
      <c r="B77" s="46" t="s">
        <v>457</v>
      </c>
      <c r="C77" s="13" t="s">
        <v>45</v>
      </c>
      <c r="D77" s="81" t="s">
        <v>29</v>
      </c>
      <c r="E77" s="67">
        <v>11299.54</v>
      </c>
      <c r="F77" s="13">
        <f t="shared" si="11"/>
        <v>75.64</v>
      </c>
      <c r="G77" s="13">
        <f t="shared" si="12"/>
        <v>854.7</v>
      </c>
      <c r="H77" s="67">
        <v>11299.54</v>
      </c>
      <c r="I77" s="13">
        <f t="shared" si="13"/>
        <v>46.36</v>
      </c>
      <c r="J77" s="13">
        <f t="shared" si="14"/>
        <v>523.85</v>
      </c>
      <c r="K77" s="27">
        <v>122</v>
      </c>
      <c r="L77" s="222">
        <f t="shared" si="15"/>
        <v>1378.5500000000002</v>
      </c>
    </row>
    <row r="78" spans="1:12" s="21" customFormat="1" ht="76.5" customHeight="1">
      <c r="A78" s="297"/>
      <c r="B78" s="46" t="s">
        <v>173</v>
      </c>
      <c r="C78" s="13" t="s">
        <v>45</v>
      </c>
      <c r="D78" s="81" t="s">
        <v>29</v>
      </c>
      <c r="E78" s="67">
        <v>11299.54</v>
      </c>
      <c r="F78" s="13">
        <f t="shared" si="11"/>
        <v>768.24</v>
      </c>
      <c r="G78" s="13">
        <f t="shared" si="12"/>
        <v>8680.76</v>
      </c>
      <c r="H78" s="67">
        <v>11299.54</v>
      </c>
      <c r="I78" s="13">
        <f t="shared" si="13"/>
        <v>470.8599999999999</v>
      </c>
      <c r="J78" s="13">
        <f t="shared" si="14"/>
        <v>5320.5</v>
      </c>
      <c r="K78" s="27">
        <v>1239.0999999999999</v>
      </c>
      <c r="L78" s="222">
        <f t="shared" si="15"/>
        <v>14001.26</v>
      </c>
    </row>
    <row r="79" spans="1:12" s="21" customFormat="1" ht="80.25" customHeight="1">
      <c r="A79" s="297"/>
      <c r="B79" s="46" t="s">
        <v>458</v>
      </c>
      <c r="C79" s="81" t="s">
        <v>456</v>
      </c>
      <c r="D79" s="81" t="s">
        <v>29</v>
      </c>
      <c r="E79" s="72">
        <v>6489.84</v>
      </c>
      <c r="F79" s="13">
        <f t="shared" si="11"/>
        <v>545.6</v>
      </c>
      <c r="G79" s="13">
        <f t="shared" si="12"/>
        <v>3540.86</v>
      </c>
      <c r="H79" s="72">
        <v>6489.84</v>
      </c>
      <c r="I79" s="13">
        <f t="shared" si="13"/>
        <v>334.4</v>
      </c>
      <c r="J79" s="13">
        <f t="shared" si="14"/>
        <v>2170.1999999999998</v>
      </c>
      <c r="K79" s="27">
        <v>880</v>
      </c>
      <c r="L79" s="222">
        <f t="shared" si="15"/>
        <v>5711.0599999999995</v>
      </c>
    </row>
    <row r="80" spans="1:12" s="21" customFormat="1" ht="57.75" customHeight="1">
      <c r="A80" s="212" t="s">
        <v>171</v>
      </c>
      <c r="B80" s="46" t="s">
        <v>459</v>
      </c>
      <c r="C80" s="13" t="s">
        <v>45</v>
      </c>
      <c r="D80" s="81" t="s">
        <v>29</v>
      </c>
      <c r="E80" s="67">
        <v>11299.54</v>
      </c>
      <c r="F80" s="13">
        <f t="shared" si="11"/>
        <v>589</v>
      </c>
      <c r="G80" s="13">
        <f t="shared" si="12"/>
        <v>6655.43</v>
      </c>
      <c r="H80" s="67">
        <v>11299.54</v>
      </c>
      <c r="I80" s="13">
        <f t="shared" si="13"/>
        <v>361</v>
      </c>
      <c r="J80" s="13">
        <f t="shared" si="14"/>
        <v>4079.13</v>
      </c>
      <c r="K80" s="27">
        <v>950</v>
      </c>
      <c r="L80" s="222">
        <f t="shared" si="15"/>
        <v>10734.560000000001</v>
      </c>
    </row>
    <row r="81" spans="1:12" s="21" customFormat="1" ht="65.25" customHeight="1">
      <c r="A81" s="212" t="s">
        <v>175</v>
      </c>
      <c r="B81" s="46" t="s">
        <v>460</v>
      </c>
      <c r="C81" s="13" t="s">
        <v>45</v>
      </c>
      <c r="D81" s="81" t="s">
        <v>29</v>
      </c>
      <c r="E81" s="67">
        <v>11299.54</v>
      </c>
      <c r="F81" s="13">
        <f t="shared" si="11"/>
        <v>465</v>
      </c>
      <c r="G81" s="13">
        <f t="shared" si="12"/>
        <v>5254.29</v>
      </c>
      <c r="H81" s="67">
        <v>11299.54</v>
      </c>
      <c r="I81" s="13">
        <f t="shared" si="13"/>
        <v>285</v>
      </c>
      <c r="J81" s="13">
        <f t="shared" si="14"/>
        <v>3220.37</v>
      </c>
      <c r="K81" s="27">
        <v>750</v>
      </c>
      <c r="L81" s="222">
        <f t="shared" si="15"/>
        <v>8474.66</v>
      </c>
    </row>
    <row r="82" spans="1:12" s="21" customFormat="1" ht="59.25" customHeight="1">
      <c r="A82" s="297" t="s">
        <v>177</v>
      </c>
      <c r="B82" s="46" t="s">
        <v>193</v>
      </c>
      <c r="C82" s="13" t="s">
        <v>45</v>
      </c>
      <c r="D82" s="81" t="s">
        <v>29</v>
      </c>
      <c r="E82" s="67">
        <v>11299.54</v>
      </c>
      <c r="F82" s="13">
        <f t="shared" si="11"/>
        <v>7.44</v>
      </c>
      <c r="G82" s="13">
        <f t="shared" si="12"/>
        <v>84.07</v>
      </c>
      <c r="H82" s="67">
        <v>11299.54</v>
      </c>
      <c r="I82" s="13">
        <f t="shared" si="13"/>
        <v>4.5599999999999996</v>
      </c>
      <c r="J82" s="13">
        <f t="shared" si="14"/>
        <v>51.53</v>
      </c>
      <c r="K82" s="27">
        <v>12</v>
      </c>
      <c r="L82" s="222">
        <f t="shared" si="15"/>
        <v>135.6</v>
      </c>
    </row>
    <row r="83" spans="1:12" s="21" customFormat="1" ht="69.75" customHeight="1">
      <c r="A83" s="297"/>
      <c r="B83" s="46" t="s">
        <v>461</v>
      </c>
      <c r="C83" s="13" t="s">
        <v>45</v>
      </c>
      <c r="D83" s="81" t="s">
        <v>29</v>
      </c>
      <c r="E83" s="67">
        <v>11299.54</v>
      </c>
      <c r="F83" s="13">
        <f t="shared" si="11"/>
        <v>310</v>
      </c>
      <c r="G83" s="13">
        <f t="shared" si="12"/>
        <v>3502.86</v>
      </c>
      <c r="H83" s="67">
        <v>11299.54</v>
      </c>
      <c r="I83" s="13">
        <f t="shared" si="13"/>
        <v>190</v>
      </c>
      <c r="J83" s="13">
        <f t="shared" si="14"/>
        <v>2146.91</v>
      </c>
      <c r="K83" s="27">
        <v>500</v>
      </c>
      <c r="L83" s="222">
        <f t="shared" si="15"/>
        <v>5649.77</v>
      </c>
    </row>
    <row r="84" spans="1:12" s="21" customFormat="1" ht="68.25" customHeight="1">
      <c r="A84" s="297" t="s">
        <v>462</v>
      </c>
      <c r="B84" s="46" t="s">
        <v>463</v>
      </c>
      <c r="C84" s="13" t="s">
        <v>45</v>
      </c>
      <c r="D84" s="81" t="s">
        <v>29</v>
      </c>
      <c r="E84" s="67">
        <v>11299.54</v>
      </c>
      <c r="F84" s="13">
        <f t="shared" si="11"/>
        <v>620</v>
      </c>
      <c r="G84" s="13">
        <f t="shared" si="12"/>
        <v>7005.71</v>
      </c>
      <c r="H84" s="67">
        <v>11299.54</v>
      </c>
      <c r="I84" s="13">
        <f t="shared" si="13"/>
        <v>380</v>
      </c>
      <c r="J84" s="13">
        <f t="shared" si="14"/>
        <v>4293.83</v>
      </c>
      <c r="K84" s="27">
        <v>1000</v>
      </c>
      <c r="L84" s="222">
        <f t="shared" si="15"/>
        <v>11299.54</v>
      </c>
    </row>
    <row r="85" spans="1:12" s="21" customFormat="1" ht="69" customHeight="1">
      <c r="A85" s="297"/>
      <c r="B85" s="46" t="s">
        <v>464</v>
      </c>
      <c r="C85" s="13" t="s">
        <v>45</v>
      </c>
      <c r="D85" s="81" t="s">
        <v>29</v>
      </c>
      <c r="E85" s="67">
        <v>11299.54</v>
      </c>
      <c r="F85" s="13">
        <f t="shared" si="11"/>
        <v>272.8</v>
      </c>
      <c r="G85" s="13">
        <f t="shared" si="12"/>
        <v>3082.51</v>
      </c>
      <c r="H85" s="67">
        <v>11299.54</v>
      </c>
      <c r="I85" s="13">
        <f t="shared" si="13"/>
        <v>167.2</v>
      </c>
      <c r="J85" s="13">
        <f t="shared" si="14"/>
        <v>1889.28</v>
      </c>
      <c r="K85" s="27">
        <v>440</v>
      </c>
      <c r="L85" s="222">
        <f t="shared" si="15"/>
        <v>4971.79</v>
      </c>
    </row>
    <row r="86" spans="1:12" s="21" customFormat="1" ht="72" customHeight="1">
      <c r="A86" s="212" t="s">
        <v>182</v>
      </c>
      <c r="B86" s="46" t="s">
        <v>465</v>
      </c>
      <c r="C86" s="13" t="s">
        <v>45</v>
      </c>
      <c r="D86" s="81" t="s">
        <v>29</v>
      </c>
      <c r="E86" s="67">
        <v>11299.54</v>
      </c>
      <c r="F86" s="13">
        <f t="shared" si="11"/>
        <v>332.32</v>
      </c>
      <c r="G86" s="13">
        <f t="shared" si="12"/>
        <v>3755.06</v>
      </c>
      <c r="H86" s="67">
        <v>11299.54</v>
      </c>
      <c r="I86" s="13">
        <f t="shared" si="13"/>
        <v>203.68</v>
      </c>
      <c r="J86" s="13">
        <f t="shared" si="14"/>
        <v>2301.4899999999998</v>
      </c>
      <c r="K86" s="27">
        <v>536</v>
      </c>
      <c r="L86" s="222">
        <f t="shared" si="15"/>
        <v>6056.5499999999993</v>
      </c>
    </row>
    <row r="87" spans="1:12" s="21" customFormat="1" ht="65.25" customHeight="1">
      <c r="A87" s="212" t="s">
        <v>185</v>
      </c>
      <c r="B87" s="46" t="s">
        <v>466</v>
      </c>
      <c r="C87" s="13" t="s">
        <v>45</v>
      </c>
      <c r="D87" s="81" t="s">
        <v>29</v>
      </c>
      <c r="E87" s="67">
        <v>11299.54</v>
      </c>
      <c r="F87" s="13">
        <f t="shared" si="11"/>
        <v>310</v>
      </c>
      <c r="G87" s="13">
        <f t="shared" si="12"/>
        <v>3502.86</v>
      </c>
      <c r="H87" s="67">
        <v>11299.54</v>
      </c>
      <c r="I87" s="13">
        <f t="shared" si="13"/>
        <v>190</v>
      </c>
      <c r="J87" s="13">
        <f t="shared" si="14"/>
        <v>2146.91</v>
      </c>
      <c r="K87" s="27">
        <v>500</v>
      </c>
      <c r="L87" s="222">
        <f t="shared" si="15"/>
        <v>5649.77</v>
      </c>
    </row>
    <row r="88" spans="1:12" s="21" customFormat="1" ht="71.25" customHeight="1">
      <c r="A88" s="297" t="s">
        <v>187</v>
      </c>
      <c r="B88" s="46" t="s">
        <v>467</v>
      </c>
      <c r="C88" s="13" t="s">
        <v>45</v>
      </c>
      <c r="D88" s="81" t="s">
        <v>29</v>
      </c>
      <c r="E88" s="67">
        <v>11299.54</v>
      </c>
      <c r="F88" s="13">
        <f t="shared" si="11"/>
        <v>73.459999999999994</v>
      </c>
      <c r="G88" s="13">
        <f t="shared" si="12"/>
        <v>830.06</v>
      </c>
      <c r="H88" s="67">
        <v>11299.54</v>
      </c>
      <c r="I88" s="13">
        <f t="shared" si="13"/>
        <v>45.02000000000001</v>
      </c>
      <c r="J88" s="13">
        <f t="shared" si="14"/>
        <v>508.71</v>
      </c>
      <c r="K88" s="27">
        <v>118.48</v>
      </c>
      <c r="L88" s="222">
        <f t="shared" si="15"/>
        <v>1338.77</v>
      </c>
    </row>
    <row r="89" spans="1:12" s="21" customFormat="1" ht="75.75" customHeight="1">
      <c r="A89" s="297"/>
      <c r="B89" s="46" t="s">
        <v>468</v>
      </c>
      <c r="C89" s="13" t="s">
        <v>45</v>
      </c>
      <c r="D89" s="81" t="s">
        <v>29</v>
      </c>
      <c r="E89" s="67">
        <v>11299.54</v>
      </c>
      <c r="F89" s="13">
        <f t="shared" si="11"/>
        <v>61.35</v>
      </c>
      <c r="G89" s="13">
        <f t="shared" si="12"/>
        <v>693.23</v>
      </c>
      <c r="H89" s="67">
        <v>11299.54</v>
      </c>
      <c r="I89" s="13">
        <f t="shared" si="13"/>
        <v>37.6</v>
      </c>
      <c r="J89" s="13">
        <f t="shared" si="14"/>
        <v>424.86</v>
      </c>
      <c r="K89" s="27">
        <v>98.95</v>
      </c>
      <c r="L89" s="222">
        <f t="shared" si="15"/>
        <v>1118.0900000000001</v>
      </c>
    </row>
    <row r="90" spans="1:12" s="21" customFormat="1" ht="66.75" customHeight="1">
      <c r="A90" s="297" t="s">
        <v>189</v>
      </c>
      <c r="B90" s="46" t="s">
        <v>469</v>
      </c>
      <c r="C90" s="13" t="s">
        <v>45</v>
      </c>
      <c r="D90" s="81" t="s">
        <v>29</v>
      </c>
      <c r="E90" s="67">
        <v>11299.54</v>
      </c>
      <c r="F90" s="13">
        <f t="shared" si="11"/>
        <v>4.6500000000000004</v>
      </c>
      <c r="G90" s="13">
        <f t="shared" si="12"/>
        <v>52.54</v>
      </c>
      <c r="H90" s="67">
        <v>11299.54</v>
      </c>
      <c r="I90" s="13">
        <f t="shared" si="13"/>
        <v>2.8499999999999996</v>
      </c>
      <c r="J90" s="13">
        <f t="shared" si="14"/>
        <v>32.200000000000003</v>
      </c>
      <c r="K90" s="27">
        <v>7.5</v>
      </c>
      <c r="L90" s="222">
        <f t="shared" si="15"/>
        <v>84.740000000000009</v>
      </c>
    </row>
    <row r="91" spans="1:12" s="21" customFormat="1" ht="65.25" customHeight="1">
      <c r="A91" s="297"/>
      <c r="B91" s="46" t="s">
        <v>184</v>
      </c>
      <c r="C91" s="13" t="s">
        <v>45</v>
      </c>
      <c r="D91" s="81" t="s">
        <v>29</v>
      </c>
      <c r="E91" s="67">
        <v>11299.54</v>
      </c>
      <c r="F91" s="13">
        <f t="shared" si="11"/>
        <v>62</v>
      </c>
      <c r="G91" s="13">
        <f t="shared" si="12"/>
        <v>700.57</v>
      </c>
      <c r="H91" s="67">
        <v>11299.54</v>
      </c>
      <c r="I91" s="13">
        <f t="shared" si="13"/>
        <v>38</v>
      </c>
      <c r="J91" s="13">
        <f t="shared" si="14"/>
        <v>429.38</v>
      </c>
      <c r="K91" s="27">
        <v>100</v>
      </c>
      <c r="L91" s="222">
        <f t="shared" si="15"/>
        <v>1129.95</v>
      </c>
    </row>
    <row r="92" spans="1:12" s="21" customFormat="1" ht="51" customHeight="1">
      <c r="A92" s="297" t="s">
        <v>192</v>
      </c>
      <c r="B92" s="46" t="s">
        <v>470</v>
      </c>
      <c r="C92" s="81" t="s">
        <v>197</v>
      </c>
      <c r="D92" s="81" t="s">
        <v>40</v>
      </c>
      <c r="E92" s="72">
        <v>26608.93</v>
      </c>
      <c r="F92" s="13">
        <f t="shared" si="11"/>
        <v>232.2</v>
      </c>
      <c r="G92" s="13">
        <f t="shared" si="12"/>
        <v>6178.59</v>
      </c>
      <c r="H92" s="72">
        <v>26608.93</v>
      </c>
      <c r="I92" s="13">
        <f t="shared" si="13"/>
        <v>142.31</v>
      </c>
      <c r="J92" s="13">
        <f t="shared" si="14"/>
        <v>3786.72</v>
      </c>
      <c r="K92" s="27">
        <v>374.51</v>
      </c>
      <c r="L92" s="222">
        <f t="shared" si="15"/>
        <v>9965.31</v>
      </c>
    </row>
    <row r="93" spans="1:12" s="21" customFormat="1" ht="49.5" customHeight="1">
      <c r="A93" s="297"/>
      <c r="B93" s="46" t="s">
        <v>471</v>
      </c>
      <c r="C93" s="81" t="s">
        <v>199</v>
      </c>
      <c r="D93" s="81" t="s">
        <v>40</v>
      </c>
      <c r="E93" s="72">
        <v>26608.93</v>
      </c>
      <c r="F93" s="13">
        <f t="shared" si="11"/>
        <v>252.96</v>
      </c>
      <c r="G93" s="13">
        <f t="shared" si="12"/>
        <v>6730.99</v>
      </c>
      <c r="H93" s="72">
        <v>26608.93</v>
      </c>
      <c r="I93" s="13">
        <f t="shared" si="13"/>
        <v>155.04</v>
      </c>
      <c r="J93" s="13">
        <f t="shared" si="14"/>
        <v>4125.45</v>
      </c>
      <c r="K93" s="27">
        <v>408</v>
      </c>
      <c r="L93" s="222">
        <f t="shared" si="15"/>
        <v>10856.439999999999</v>
      </c>
    </row>
    <row r="94" spans="1:12" s="21" customFormat="1" ht="78" customHeight="1">
      <c r="A94" s="297" t="s">
        <v>195</v>
      </c>
      <c r="B94" s="28" t="s">
        <v>201</v>
      </c>
      <c r="C94" s="80"/>
      <c r="D94" s="80"/>
      <c r="E94" s="47"/>
      <c r="F94" s="32">
        <f>SUM(F95:F97)</f>
        <v>195.3</v>
      </c>
      <c r="G94" s="32">
        <f>SUM(G95:G97)</f>
        <v>2938.7599999999998</v>
      </c>
      <c r="H94" s="47"/>
      <c r="I94" s="32">
        <f>SUM(I95:I97)</f>
        <v>119.7</v>
      </c>
      <c r="J94" s="32">
        <f>SUM(J95:J97)</f>
        <v>1801.1699999999998</v>
      </c>
      <c r="K94" s="29">
        <f>SUM(K95:K97)</f>
        <v>315</v>
      </c>
      <c r="L94" s="196">
        <f>SUM(L95:L97)</f>
        <v>4739.93</v>
      </c>
    </row>
    <row r="95" spans="1:12" s="21" customFormat="1" ht="49.5" customHeight="1">
      <c r="A95" s="297"/>
      <c r="B95" s="33" t="s">
        <v>472</v>
      </c>
      <c r="C95" s="81" t="s">
        <v>203</v>
      </c>
      <c r="D95" s="81" t="s">
        <v>445</v>
      </c>
      <c r="E95" s="72">
        <v>15047.38</v>
      </c>
      <c r="F95" s="13">
        <f>ROUND(K95*0.62,2)</f>
        <v>124</v>
      </c>
      <c r="G95" s="13">
        <f>ROUND(E95*F95/1000,2)</f>
        <v>1865.88</v>
      </c>
      <c r="H95" s="72">
        <v>15047.38</v>
      </c>
      <c r="I95" s="13">
        <f>K95-F95</f>
        <v>76</v>
      </c>
      <c r="J95" s="13">
        <f>ROUND(H95*I95/1000,2)</f>
        <v>1143.5999999999999</v>
      </c>
      <c r="K95" s="27">
        <v>200</v>
      </c>
      <c r="L95" s="222">
        <f>J95+G95</f>
        <v>3009.48</v>
      </c>
    </row>
    <row r="96" spans="1:12" s="21" customFormat="1" ht="58.5" customHeight="1">
      <c r="A96" s="297"/>
      <c r="B96" s="46" t="s">
        <v>473</v>
      </c>
      <c r="C96" s="81" t="s">
        <v>206</v>
      </c>
      <c r="D96" s="81" t="s">
        <v>445</v>
      </c>
      <c r="E96" s="72">
        <v>15047.38</v>
      </c>
      <c r="F96" s="13">
        <f>ROUND(K96*0.62,2)</f>
        <v>46.5</v>
      </c>
      <c r="G96" s="13">
        <f>ROUND(E96*F96/1000,2)</f>
        <v>699.7</v>
      </c>
      <c r="H96" s="72">
        <v>15047.38</v>
      </c>
      <c r="I96" s="13">
        <f>K96-F96</f>
        <v>28.5</v>
      </c>
      <c r="J96" s="13">
        <f>ROUND(H96*I96/1000,2)</f>
        <v>428.85</v>
      </c>
      <c r="K96" s="27">
        <v>75</v>
      </c>
      <c r="L96" s="222">
        <f>J96+G96</f>
        <v>1128.5500000000002</v>
      </c>
    </row>
    <row r="97" spans="1:12" s="21" customFormat="1" ht="53.25" customHeight="1">
      <c r="A97" s="297"/>
      <c r="B97" s="46" t="s">
        <v>474</v>
      </c>
      <c r="C97" s="81" t="s">
        <v>208</v>
      </c>
      <c r="D97" s="81" t="s">
        <v>445</v>
      </c>
      <c r="E97" s="72">
        <v>15047.38</v>
      </c>
      <c r="F97" s="13">
        <f>ROUND(K97*0.62,2)</f>
        <v>24.8</v>
      </c>
      <c r="G97" s="13">
        <f>ROUND(E97*F97/1000,2)</f>
        <v>373.18</v>
      </c>
      <c r="H97" s="72">
        <v>15047.38</v>
      </c>
      <c r="I97" s="13">
        <f>K97-F97</f>
        <v>15.2</v>
      </c>
      <c r="J97" s="13">
        <f>ROUND(H97*I97/1000,2)</f>
        <v>228.72</v>
      </c>
      <c r="K97" s="27">
        <v>40</v>
      </c>
      <c r="L97" s="222">
        <f>J97+G97</f>
        <v>601.9</v>
      </c>
    </row>
    <row r="98" spans="1:12" s="21" customFormat="1" ht="55.9" customHeight="1">
      <c r="A98" s="297"/>
      <c r="B98" s="39" t="s">
        <v>209</v>
      </c>
      <c r="C98" s="80"/>
      <c r="D98" s="80"/>
      <c r="E98" s="47"/>
      <c r="F98" s="32">
        <f>SUM(F99:F101)</f>
        <v>436.90999999999997</v>
      </c>
      <c r="G98" s="32">
        <f>SUM(G99:G101)</f>
        <v>6574.35</v>
      </c>
      <c r="H98" s="47"/>
      <c r="I98" s="32">
        <f>SUM(I99:I101)</f>
        <v>267.79000000000002</v>
      </c>
      <c r="J98" s="32">
        <f>SUM(J99:J101)</f>
        <v>4029.54</v>
      </c>
      <c r="K98" s="29">
        <f>SUM(K99:K101)</f>
        <v>704.7</v>
      </c>
      <c r="L98" s="196">
        <f>SUM(L99:L101)</f>
        <v>10603.89</v>
      </c>
    </row>
    <row r="99" spans="1:12" s="21" customFormat="1" ht="60" customHeight="1">
      <c r="A99" s="297"/>
      <c r="B99" s="33" t="s">
        <v>472</v>
      </c>
      <c r="C99" s="81" t="s">
        <v>203</v>
      </c>
      <c r="D99" s="81" t="s">
        <v>445</v>
      </c>
      <c r="E99" s="72">
        <v>15047.38</v>
      </c>
      <c r="F99" s="13">
        <f>ROUND(K99*0.62,2)</f>
        <v>300.51</v>
      </c>
      <c r="G99" s="13">
        <f>ROUND(E99*F99/1000,2)</f>
        <v>4521.8900000000003</v>
      </c>
      <c r="H99" s="72">
        <v>15047.38</v>
      </c>
      <c r="I99" s="13">
        <f>K99-F99</f>
        <v>184.19</v>
      </c>
      <c r="J99" s="13">
        <f>ROUND(H99*I99/1000,2)</f>
        <v>2771.58</v>
      </c>
      <c r="K99" s="27">
        <v>484.7</v>
      </c>
      <c r="L99" s="222">
        <f>J99+G99</f>
        <v>7293.47</v>
      </c>
    </row>
    <row r="100" spans="1:12" s="21" customFormat="1" ht="64.5" customHeight="1">
      <c r="A100" s="297"/>
      <c r="B100" s="46" t="s">
        <v>473</v>
      </c>
      <c r="C100" s="81" t="s">
        <v>206</v>
      </c>
      <c r="D100" s="81" t="s">
        <v>445</v>
      </c>
      <c r="E100" s="72">
        <v>15047.38</v>
      </c>
      <c r="F100" s="13">
        <f>ROUND(K100*0.62,2)</f>
        <v>99.2</v>
      </c>
      <c r="G100" s="13">
        <f>ROUND(E100*F100/1000,2)</f>
        <v>1492.7</v>
      </c>
      <c r="H100" s="72">
        <v>15047.38</v>
      </c>
      <c r="I100" s="13">
        <f>K100-F100</f>
        <v>60.8</v>
      </c>
      <c r="J100" s="13">
        <f>ROUND(H100*I100/1000,2)</f>
        <v>914.88</v>
      </c>
      <c r="K100" s="27">
        <v>160</v>
      </c>
      <c r="L100" s="222">
        <f>J100+G100</f>
        <v>2407.58</v>
      </c>
    </row>
    <row r="101" spans="1:12" s="21" customFormat="1" ht="62.25" customHeight="1">
      <c r="A101" s="297"/>
      <c r="B101" s="46" t="s">
        <v>475</v>
      </c>
      <c r="C101" s="81" t="s">
        <v>208</v>
      </c>
      <c r="D101" s="81" t="s">
        <v>445</v>
      </c>
      <c r="E101" s="72">
        <v>15047.38</v>
      </c>
      <c r="F101" s="13">
        <f>ROUND(K101*0.62,2)</f>
        <v>37.200000000000003</v>
      </c>
      <c r="G101" s="13">
        <f>ROUND(E101*F101/1000,2)</f>
        <v>559.76</v>
      </c>
      <c r="H101" s="72">
        <v>15047.38</v>
      </c>
      <c r="I101" s="13">
        <f>K101-F101</f>
        <v>22.799999999999997</v>
      </c>
      <c r="J101" s="13">
        <f>ROUND(H101*I101/1000,2)</f>
        <v>343.08</v>
      </c>
      <c r="K101" s="27">
        <v>60</v>
      </c>
      <c r="L101" s="222">
        <f>J101+G101</f>
        <v>902.83999999999992</v>
      </c>
    </row>
    <row r="102" spans="1:12" s="21" customFormat="1" ht="70.5" customHeight="1">
      <c r="A102" s="297" t="s">
        <v>200</v>
      </c>
      <c r="B102" s="28" t="s">
        <v>476</v>
      </c>
      <c r="C102" s="80"/>
      <c r="D102" s="80"/>
      <c r="E102" s="47"/>
      <c r="F102" s="32">
        <f>SUM(F103:F104)</f>
        <v>53.319999999999993</v>
      </c>
      <c r="G102" s="32">
        <f>SUM(G103:G104)</f>
        <v>973.38</v>
      </c>
      <c r="H102" s="47"/>
      <c r="I102" s="32">
        <f>SUM(I103:I104)</f>
        <v>32.680000000000007</v>
      </c>
      <c r="J102" s="32">
        <f>SUM(J103:J104)</f>
        <v>596.59</v>
      </c>
      <c r="K102" s="29">
        <f>SUM(K103:K104)</f>
        <v>86</v>
      </c>
      <c r="L102" s="196">
        <f>SUM(L103:L104)</f>
        <v>1569.97</v>
      </c>
    </row>
    <row r="103" spans="1:12" s="21" customFormat="1" ht="57" customHeight="1">
      <c r="A103" s="297"/>
      <c r="B103" s="33" t="s">
        <v>213</v>
      </c>
      <c r="C103" s="13" t="s">
        <v>72</v>
      </c>
      <c r="D103" s="81" t="s">
        <v>408</v>
      </c>
      <c r="E103" s="72">
        <v>17122.68</v>
      </c>
      <c r="F103" s="13">
        <f>ROUND(K103*0.62,2)</f>
        <v>33.479999999999997</v>
      </c>
      <c r="G103" s="13">
        <f>ROUND(E103*F103/1000,2)</f>
        <v>573.27</v>
      </c>
      <c r="H103" s="72">
        <v>17122.68</v>
      </c>
      <c r="I103" s="13">
        <f>K103-F103</f>
        <v>20.520000000000003</v>
      </c>
      <c r="J103" s="13">
        <f>ROUND(H103*I103/1000,2)</f>
        <v>351.36</v>
      </c>
      <c r="K103" s="27">
        <v>54</v>
      </c>
      <c r="L103" s="222">
        <f>J103+G103</f>
        <v>924.63</v>
      </c>
    </row>
    <row r="104" spans="1:12" s="21" customFormat="1" ht="52.5" customHeight="1">
      <c r="A104" s="297"/>
      <c r="B104" s="33" t="s">
        <v>477</v>
      </c>
      <c r="C104" s="81" t="s">
        <v>478</v>
      </c>
      <c r="D104" s="81" t="s">
        <v>40</v>
      </c>
      <c r="E104" s="72">
        <v>20166.7</v>
      </c>
      <c r="F104" s="13">
        <f>ROUND(K104*0.62,2)</f>
        <v>19.84</v>
      </c>
      <c r="G104" s="13">
        <f>ROUND(E104*F104/1000,2)</f>
        <v>400.11</v>
      </c>
      <c r="H104" s="72">
        <v>20166.7</v>
      </c>
      <c r="I104" s="13">
        <f>K104-F104</f>
        <v>12.16</v>
      </c>
      <c r="J104" s="13">
        <f>ROUND(H104*I104/1000,2)</f>
        <v>245.23</v>
      </c>
      <c r="K104" s="27">
        <v>32</v>
      </c>
      <c r="L104" s="222">
        <f>J104+G104</f>
        <v>645.34</v>
      </c>
    </row>
    <row r="105" spans="1:12" s="21" customFormat="1" ht="63" customHeight="1">
      <c r="A105" s="297"/>
      <c r="B105" s="39" t="s">
        <v>479</v>
      </c>
      <c r="C105" s="80"/>
      <c r="D105" s="80"/>
      <c r="E105" s="47"/>
      <c r="F105" s="32">
        <f>SUM(F106:F109)</f>
        <v>942.21</v>
      </c>
      <c r="G105" s="32">
        <f>SUM(G106:G109)</f>
        <v>16463.800000000003</v>
      </c>
      <c r="H105" s="47"/>
      <c r="I105" s="32">
        <f>SUM(I106:I109)</f>
        <v>577.4899999999999</v>
      </c>
      <c r="J105" s="32">
        <f>SUM(J106:J109)</f>
        <v>10090.849999999999</v>
      </c>
      <c r="K105" s="29">
        <f>SUM(K106:K109)</f>
        <v>1519.7</v>
      </c>
      <c r="L105" s="196">
        <f>SUM(L106:L109)</f>
        <v>26554.649999999998</v>
      </c>
    </row>
    <row r="106" spans="1:12" s="21" customFormat="1" ht="57.75" customHeight="1">
      <c r="A106" s="297"/>
      <c r="B106" s="33" t="s">
        <v>213</v>
      </c>
      <c r="C106" s="13" t="s">
        <v>72</v>
      </c>
      <c r="D106" s="81" t="s">
        <v>408</v>
      </c>
      <c r="E106" s="72">
        <v>17122.68</v>
      </c>
      <c r="F106" s="13">
        <f>ROUND(K106*0.62,2)</f>
        <v>812.2</v>
      </c>
      <c r="G106" s="13">
        <f>ROUND(E106*F106/1000,2)</f>
        <v>13907.04</v>
      </c>
      <c r="H106" s="72">
        <v>17122.68</v>
      </c>
      <c r="I106" s="13">
        <f>K106-F106</f>
        <v>497.79999999999995</v>
      </c>
      <c r="J106" s="13">
        <f>ROUND(H106*I106/1000,2)</f>
        <v>8523.67</v>
      </c>
      <c r="K106" s="27">
        <v>1310</v>
      </c>
      <c r="L106" s="222">
        <f>J106+G106</f>
        <v>22430.71</v>
      </c>
    </row>
    <row r="107" spans="1:12" s="21" customFormat="1" ht="33" customHeight="1">
      <c r="A107" s="297"/>
      <c r="B107" s="33" t="s">
        <v>217</v>
      </c>
      <c r="C107" s="81" t="s">
        <v>480</v>
      </c>
      <c r="D107" s="81" t="s">
        <v>40</v>
      </c>
      <c r="E107" s="72">
        <v>20166.7</v>
      </c>
      <c r="F107" s="13">
        <f>ROUND(K107*0.62,2)</f>
        <v>97.96</v>
      </c>
      <c r="G107" s="13">
        <f>ROUND(E107*F107/1000,2)</f>
        <v>1975.53</v>
      </c>
      <c r="H107" s="72">
        <v>20166.7</v>
      </c>
      <c r="I107" s="13">
        <f>K107-F107</f>
        <v>60.040000000000006</v>
      </c>
      <c r="J107" s="13">
        <f>ROUND(H107*I107/1000,2)</f>
        <v>1210.81</v>
      </c>
      <c r="K107" s="27">
        <v>158</v>
      </c>
      <c r="L107" s="222">
        <f>J107+G107</f>
        <v>3186.34</v>
      </c>
    </row>
    <row r="108" spans="1:12" s="21" customFormat="1" ht="39.75" customHeight="1">
      <c r="A108" s="297"/>
      <c r="B108" s="33" t="s">
        <v>219</v>
      </c>
      <c r="C108" s="81" t="s">
        <v>220</v>
      </c>
      <c r="D108" s="81" t="s">
        <v>40</v>
      </c>
      <c r="E108" s="72">
        <v>20166.7</v>
      </c>
      <c r="F108" s="13">
        <f>ROUND(K108*0.62,2)</f>
        <v>10.66</v>
      </c>
      <c r="G108" s="13">
        <f>ROUND(E108*F108/1000,2)</f>
        <v>214.98</v>
      </c>
      <c r="H108" s="72">
        <v>20166.7</v>
      </c>
      <c r="I108" s="13">
        <f>K108-F108</f>
        <v>6.5399999999999991</v>
      </c>
      <c r="J108" s="13">
        <f>ROUND(H108*I108/1000,2)</f>
        <v>131.88999999999999</v>
      </c>
      <c r="K108" s="27">
        <v>17.2</v>
      </c>
      <c r="L108" s="222">
        <f>J108+G108</f>
        <v>346.87</v>
      </c>
    </row>
    <row r="109" spans="1:12" s="21" customFormat="1" ht="39.75" customHeight="1">
      <c r="A109" s="297"/>
      <c r="B109" s="33" t="s">
        <v>481</v>
      </c>
      <c r="C109" s="81" t="s">
        <v>222</v>
      </c>
      <c r="D109" s="81" t="s">
        <v>408</v>
      </c>
      <c r="E109" s="72">
        <v>17122.68</v>
      </c>
      <c r="F109" s="13">
        <f>ROUND(K109*0.62,2)</f>
        <v>21.39</v>
      </c>
      <c r="G109" s="13">
        <f>ROUND(E109*F109/1000,2)</f>
        <v>366.25</v>
      </c>
      <c r="H109" s="72">
        <v>17122.68</v>
      </c>
      <c r="I109" s="13">
        <f>K109-F109</f>
        <v>13.11</v>
      </c>
      <c r="J109" s="13">
        <f>ROUND(H109*I109/1000,2)</f>
        <v>224.48</v>
      </c>
      <c r="K109" s="27">
        <v>34.5</v>
      </c>
      <c r="L109" s="222">
        <f>J109+G109</f>
        <v>590.73</v>
      </c>
    </row>
    <row r="110" spans="1:12" s="21" customFormat="1" ht="55.5" customHeight="1">
      <c r="A110" s="297" t="s">
        <v>211</v>
      </c>
      <c r="B110" s="28" t="s">
        <v>224</v>
      </c>
      <c r="C110" s="80"/>
      <c r="D110" s="80"/>
      <c r="E110" s="47"/>
      <c r="F110" s="32">
        <f>SUM(F111:F115)</f>
        <v>151.11999999999998</v>
      </c>
      <c r="G110" s="32">
        <f>SUM(G111:G115)</f>
        <v>4736.91</v>
      </c>
      <c r="H110" s="47"/>
      <c r="I110" s="32">
        <f>SUM(I111:I115)</f>
        <v>92.610000000000014</v>
      </c>
      <c r="J110" s="32">
        <f>SUM(J111:J115)</f>
        <v>2902.9800000000005</v>
      </c>
      <c r="K110" s="29">
        <f>SUM(K111:K115)</f>
        <v>243.73000000000005</v>
      </c>
      <c r="L110" s="196">
        <f>SUM(L111:L115)</f>
        <v>7639.8900000000012</v>
      </c>
    </row>
    <row r="111" spans="1:12" s="21" customFormat="1" ht="59.25" customHeight="1">
      <c r="A111" s="297"/>
      <c r="B111" s="33" t="s">
        <v>482</v>
      </c>
      <c r="C111" s="74" t="s">
        <v>415</v>
      </c>
      <c r="D111" s="81" t="s">
        <v>228</v>
      </c>
      <c r="E111" s="73">
        <v>33429.14</v>
      </c>
      <c r="F111" s="13">
        <f>ROUND(K111*0.62,2)</f>
        <v>124.38</v>
      </c>
      <c r="G111" s="13">
        <f>ROUND(E111*F111/1000,2)</f>
        <v>4157.92</v>
      </c>
      <c r="H111" s="73">
        <v>33429.14</v>
      </c>
      <c r="I111" s="13">
        <f>K111-F111</f>
        <v>76.230000000000018</v>
      </c>
      <c r="J111" s="13">
        <f>ROUND(H111*I111/1000,2)</f>
        <v>2548.3000000000002</v>
      </c>
      <c r="K111" s="27">
        <v>200.61</v>
      </c>
      <c r="L111" s="222">
        <f>J111+G111</f>
        <v>6706.22</v>
      </c>
    </row>
    <row r="112" spans="1:12" s="21" customFormat="1" ht="42" customHeight="1">
      <c r="A112" s="297"/>
      <c r="B112" s="40" t="s">
        <v>226</v>
      </c>
      <c r="C112" s="81" t="s">
        <v>227</v>
      </c>
      <c r="D112" s="81" t="s">
        <v>228</v>
      </c>
      <c r="E112" s="73">
        <v>20627.88</v>
      </c>
      <c r="F112" s="13">
        <f>ROUND(K112*0.62,2)</f>
        <v>10.42</v>
      </c>
      <c r="G112" s="13">
        <f>ROUND(E112*F112/1000,2)</f>
        <v>214.94</v>
      </c>
      <c r="H112" s="73">
        <v>20627.88</v>
      </c>
      <c r="I112" s="13">
        <f>K112-F112</f>
        <v>6.3800000000000008</v>
      </c>
      <c r="J112" s="13">
        <f>ROUND(H112*I112/1000,2)</f>
        <v>131.61000000000001</v>
      </c>
      <c r="K112" s="27">
        <v>16.8</v>
      </c>
      <c r="L112" s="222">
        <f>J112+G112</f>
        <v>346.55</v>
      </c>
    </row>
    <row r="113" spans="1:12" s="21" customFormat="1" ht="31.5" customHeight="1">
      <c r="A113" s="297"/>
      <c r="B113" s="40" t="s">
        <v>229</v>
      </c>
      <c r="C113" s="81" t="s">
        <v>230</v>
      </c>
      <c r="D113" s="81" t="s">
        <v>228</v>
      </c>
      <c r="E113" s="73">
        <v>19956.95</v>
      </c>
      <c r="F113" s="13">
        <f>ROUND(K113*0.62,2)</f>
        <v>11.73</v>
      </c>
      <c r="G113" s="13">
        <f>ROUND(E113*F113/1000,2)</f>
        <v>234.1</v>
      </c>
      <c r="H113" s="73">
        <v>19956.95</v>
      </c>
      <c r="I113" s="13">
        <f>K113-F113</f>
        <v>7.1900000000000013</v>
      </c>
      <c r="J113" s="13">
        <f>ROUND(H113*I113/1000,2)</f>
        <v>143.49</v>
      </c>
      <c r="K113" s="27">
        <v>18.920000000000002</v>
      </c>
      <c r="L113" s="222">
        <f>J113+G113</f>
        <v>377.59000000000003</v>
      </c>
    </row>
    <row r="114" spans="1:12" s="21" customFormat="1" ht="39.75" customHeight="1">
      <c r="A114" s="297"/>
      <c r="B114" s="40" t="s">
        <v>231</v>
      </c>
      <c r="C114" s="81" t="s">
        <v>232</v>
      </c>
      <c r="D114" s="81" t="s">
        <v>228</v>
      </c>
      <c r="E114" s="73">
        <v>29780.03</v>
      </c>
      <c r="F114" s="13">
        <f>ROUND(K114*0.62,2)</f>
        <v>3.72</v>
      </c>
      <c r="G114" s="13">
        <f>ROUND(E114*F114/1000,2)</f>
        <v>110.78</v>
      </c>
      <c r="H114" s="73">
        <v>29780.03</v>
      </c>
      <c r="I114" s="13">
        <f>K114-F114</f>
        <v>2.2799999999999998</v>
      </c>
      <c r="J114" s="13">
        <f>ROUND(H114*I114/1000,2)</f>
        <v>67.900000000000006</v>
      </c>
      <c r="K114" s="27">
        <v>6</v>
      </c>
      <c r="L114" s="222">
        <f>J114+G114</f>
        <v>178.68</v>
      </c>
    </row>
    <row r="115" spans="1:12" s="21" customFormat="1" ht="39.75" customHeight="1">
      <c r="A115" s="297"/>
      <c r="B115" s="40" t="s">
        <v>233</v>
      </c>
      <c r="C115" s="81" t="s">
        <v>234</v>
      </c>
      <c r="D115" s="81" t="s">
        <v>228</v>
      </c>
      <c r="E115" s="73">
        <v>22031.45</v>
      </c>
      <c r="F115" s="13">
        <f>ROUND(K115*0.62,2)</f>
        <v>0.87</v>
      </c>
      <c r="G115" s="13">
        <f>ROUND(E115*F115/1000,2)</f>
        <v>19.170000000000002</v>
      </c>
      <c r="H115" s="73">
        <v>22031.45</v>
      </c>
      <c r="I115" s="13">
        <f>K115-F115</f>
        <v>0.52999999999999992</v>
      </c>
      <c r="J115" s="13">
        <f>ROUND(H115*I115/1000,2)</f>
        <v>11.68</v>
      </c>
      <c r="K115" s="27">
        <v>1.4</v>
      </c>
      <c r="L115" s="222">
        <f>J115+G115</f>
        <v>30.85</v>
      </c>
    </row>
    <row r="116" spans="1:12" s="21" customFormat="1" ht="66" customHeight="1">
      <c r="A116" s="297"/>
      <c r="B116" s="39" t="s">
        <v>239</v>
      </c>
      <c r="C116" s="80"/>
      <c r="D116" s="80"/>
      <c r="E116" s="47"/>
      <c r="F116" s="32">
        <f>SUM(F117:F121)</f>
        <v>395.96999999999997</v>
      </c>
      <c r="G116" s="32">
        <f>SUM(G117:G121)</f>
        <v>11571.75</v>
      </c>
      <c r="H116" s="47"/>
      <c r="I116" s="32">
        <f>SUM(I117:I121)</f>
        <v>242.69</v>
      </c>
      <c r="J116" s="32">
        <f>SUM(J117:J121)</f>
        <v>7092.2800000000007</v>
      </c>
      <c r="K116" s="29">
        <f>SUM(K117:K121)</f>
        <v>638.66</v>
      </c>
      <c r="L116" s="196">
        <f>SUM(L117:L121)</f>
        <v>18664.03</v>
      </c>
    </row>
    <row r="117" spans="1:12" s="21" customFormat="1" ht="57.75" customHeight="1">
      <c r="A117" s="297"/>
      <c r="B117" s="33" t="s">
        <v>482</v>
      </c>
      <c r="C117" s="74" t="s">
        <v>415</v>
      </c>
      <c r="D117" s="81" t="s">
        <v>228</v>
      </c>
      <c r="E117" s="73">
        <v>33429.14</v>
      </c>
      <c r="F117" s="13">
        <f t="shared" ref="F117:F130" si="16">ROUND(K117*0.62,2)</f>
        <v>241.8</v>
      </c>
      <c r="G117" s="13">
        <f t="shared" ref="G117:G130" si="17">ROUND(E117*F117/1000,2)</f>
        <v>8083.17</v>
      </c>
      <c r="H117" s="73">
        <v>33429.14</v>
      </c>
      <c r="I117" s="13">
        <f t="shared" ref="I117:I130" si="18">K117-F117</f>
        <v>148.19999999999999</v>
      </c>
      <c r="J117" s="13">
        <f t="shared" ref="J117:J130" si="19">ROUND(H117*I117/1000,2)</f>
        <v>4954.2</v>
      </c>
      <c r="K117" s="27">
        <v>390</v>
      </c>
      <c r="L117" s="222">
        <f t="shared" ref="L117:L130" si="20">J117+G117</f>
        <v>13037.369999999999</v>
      </c>
    </row>
    <row r="118" spans="1:12" s="21" customFormat="1" ht="38.25" customHeight="1">
      <c r="A118" s="297"/>
      <c r="B118" s="40" t="s">
        <v>483</v>
      </c>
      <c r="C118" s="81" t="s">
        <v>227</v>
      </c>
      <c r="D118" s="81" t="s">
        <v>228</v>
      </c>
      <c r="E118" s="73">
        <v>20627.88</v>
      </c>
      <c r="F118" s="13">
        <f t="shared" si="16"/>
        <v>35.340000000000003</v>
      </c>
      <c r="G118" s="13">
        <f t="shared" si="17"/>
        <v>728.99</v>
      </c>
      <c r="H118" s="73">
        <v>20627.88</v>
      </c>
      <c r="I118" s="13">
        <f t="shared" si="18"/>
        <v>21.659999999999997</v>
      </c>
      <c r="J118" s="13">
        <f t="shared" si="19"/>
        <v>446.8</v>
      </c>
      <c r="K118" s="27">
        <v>57</v>
      </c>
      <c r="L118" s="222">
        <f t="shared" si="20"/>
        <v>1175.79</v>
      </c>
    </row>
    <row r="119" spans="1:12" s="21" customFormat="1" ht="33.75" customHeight="1">
      <c r="A119" s="297"/>
      <c r="B119" s="40" t="s">
        <v>229</v>
      </c>
      <c r="C119" s="81" t="s">
        <v>230</v>
      </c>
      <c r="D119" s="81" t="s">
        <v>228</v>
      </c>
      <c r="E119" s="73">
        <v>19956.95</v>
      </c>
      <c r="F119" s="13">
        <f t="shared" si="16"/>
        <v>62.74</v>
      </c>
      <c r="G119" s="13">
        <f t="shared" si="17"/>
        <v>1252.0999999999999</v>
      </c>
      <c r="H119" s="73">
        <v>19956.95</v>
      </c>
      <c r="I119" s="13">
        <f t="shared" si="18"/>
        <v>38.46</v>
      </c>
      <c r="J119" s="13">
        <f t="shared" si="19"/>
        <v>767.54</v>
      </c>
      <c r="K119" s="27">
        <v>101.2</v>
      </c>
      <c r="L119" s="222">
        <f t="shared" si="20"/>
        <v>2019.6399999999999</v>
      </c>
    </row>
    <row r="120" spans="1:12" s="21" customFormat="1" ht="33" customHeight="1">
      <c r="A120" s="297"/>
      <c r="B120" s="40" t="s">
        <v>231</v>
      </c>
      <c r="C120" s="81" t="s">
        <v>232</v>
      </c>
      <c r="D120" s="81" t="s">
        <v>228</v>
      </c>
      <c r="E120" s="73">
        <v>29780.03</v>
      </c>
      <c r="F120" s="13">
        <f t="shared" si="16"/>
        <v>35.07</v>
      </c>
      <c r="G120" s="13">
        <f t="shared" si="17"/>
        <v>1044.3900000000001</v>
      </c>
      <c r="H120" s="73">
        <v>29780.03</v>
      </c>
      <c r="I120" s="13">
        <f t="shared" si="18"/>
        <v>21.490000000000002</v>
      </c>
      <c r="J120" s="13">
        <f t="shared" si="19"/>
        <v>639.97</v>
      </c>
      <c r="K120" s="27">
        <v>56.56</v>
      </c>
      <c r="L120" s="222">
        <f t="shared" si="20"/>
        <v>1684.3600000000001</v>
      </c>
    </row>
    <row r="121" spans="1:12" s="21" customFormat="1" ht="41.25" customHeight="1">
      <c r="A121" s="297"/>
      <c r="B121" s="40" t="s">
        <v>233</v>
      </c>
      <c r="C121" s="81" t="s">
        <v>234</v>
      </c>
      <c r="D121" s="81" t="s">
        <v>228</v>
      </c>
      <c r="E121" s="73">
        <v>22031.45</v>
      </c>
      <c r="F121" s="13">
        <f t="shared" si="16"/>
        <v>21.02</v>
      </c>
      <c r="G121" s="13">
        <f t="shared" si="17"/>
        <v>463.1</v>
      </c>
      <c r="H121" s="73">
        <v>22031.45</v>
      </c>
      <c r="I121" s="13">
        <f t="shared" si="18"/>
        <v>12.879999999999999</v>
      </c>
      <c r="J121" s="13">
        <f t="shared" si="19"/>
        <v>283.77</v>
      </c>
      <c r="K121" s="27">
        <v>33.9</v>
      </c>
      <c r="L121" s="222">
        <f t="shared" si="20"/>
        <v>746.87</v>
      </c>
    </row>
    <row r="122" spans="1:12" s="21" customFormat="1" ht="56.25" customHeight="1">
      <c r="A122" s="297" t="s">
        <v>223</v>
      </c>
      <c r="B122" s="46" t="s">
        <v>484</v>
      </c>
      <c r="C122" s="81" t="s">
        <v>485</v>
      </c>
      <c r="D122" s="81" t="s">
        <v>445</v>
      </c>
      <c r="E122" s="73">
        <v>10831.35</v>
      </c>
      <c r="F122" s="13">
        <f t="shared" si="16"/>
        <v>78.180000000000007</v>
      </c>
      <c r="G122" s="13">
        <f t="shared" si="17"/>
        <v>846.79</v>
      </c>
      <c r="H122" s="73">
        <v>10831.35</v>
      </c>
      <c r="I122" s="13">
        <f t="shared" si="18"/>
        <v>47.919999999999987</v>
      </c>
      <c r="J122" s="13">
        <f t="shared" si="19"/>
        <v>519.04</v>
      </c>
      <c r="K122" s="27">
        <v>126.1</v>
      </c>
      <c r="L122" s="222">
        <f t="shared" si="20"/>
        <v>1365.83</v>
      </c>
    </row>
    <row r="123" spans="1:12" s="21" customFormat="1" ht="60.75" customHeight="1">
      <c r="A123" s="297"/>
      <c r="B123" s="46" t="s">
        <v>244</v>
      </c>
      <c r="C123" s="81" t="s">
        <v>485</v>
      </c>
      <c r="D123" s="81" t="s">
        <v>445</v>
      </c>
      <c r="E123" s="73">
        <v>10831.35</v>
      </c>
      <c r="F123" s="13">
        <f t="shared" si="16"/>
        <v>1271</v>
      </c>
      <c r="G123" s="13">
        <f t="shared" si="17"/>
        <v>13766.65</v>
      </c>
      <c r="H123" s="73">
        <v>10831.35</v>
      </c>
      <c r="I123" s="13">
        <f t="shared" si="18"/>
        <v>779</v>
      </c>
      <c r="J123" s="13">
        <f t="shared" si="19"/>
        <v>8437.6200000000008</v>
      </c>
      <c r="K123" s="27">
        <v>2050</v>
      </c>
      <c r="L123" s="222">
        <f t="shared" si="20"/>
        <v>22204.27</v>
      </c>
    </row>
    <row r="124" spans="1:12" s="21" customFormat="1" ht="62.25" customHeight="1">
      <c r="A124" s="297" t="s">
        <v>242</v>
      </c>
      <c r="B124" s="46" t="s">
        <v>486</v>
      </c>
      <c r="C124" s="81" t="s">
        <v>38</v>
      </c>
      <c r="D124" s="81" t="s">
        <v>29</v>
      </c>
      <c r="E124" s="73">
        <v>12302.58</v>
      </c>
      <c r="F124" s="13">
        <f t="shared" si="16"/>
        <v>35.24</v>
      </c>
      <c r="G124" s="13">
        <f t="shared" si="17"/>
        <v>433.54</v>
      </c>
      <c r="H124" s="73">
        <v>12302.58</v>
      </c>
      <c r="I124" s="13">
        <f t="shared" si="18"/>
        <v>21.6</v>
      </c>
      <c r="J124" s="13">
        <f t="shared" si="19"/>
        <v>265.74</v>
      </c>
      <c r="K124" s="27">
        <v>56.84</v>
      </c>
      <c r="L124" s="222">
        <f t="shared" si="20"/>
        <v>699.28</v>
      </c>
    </row>
    <row r="125" spans="1:12" s="21" customFormat="1" ht="62.25" customHeight="1">
      <c r="A125" s="297"/>
      <c r="B125" s="46" t="s">
        <v>487</v>
      </c>
      <c r="C125" s="81" t="s">
        <v>38</v>
      </c>
      <c r="D125" s="81" t="s">
        <v>29</v>
      </c>
      <c r="E125" s="73">
        <v>12302.58</v>
      </c>
      <c r="F125" s="13">
        <f t="shared" si="16"/>
        <v>65.459999999999994</v>
      </c>
      <c r="G125" s="13">
        <f t="shared" si="17"/>
        <v>805.33</v>
      </c>
      <c r="H125" s="73">
        <v>12302.58</v>
      </c>
      <c r="I125" s="13">
        <f t="shared" si="18"/>
        <v>40.120000000000005</v>
      </c>
      <c r="J125" s="13">
        <f t="shared" si="19"/>
        <v>493.58</v>
      </c>
      <c r="K125" s="27">
        <v>105.58</v>
      </c>
      <c r="L125" s="222">
        <f t="shared" si="20"/>
        <v>1298.9100000000001</v>
      </c>
    </row>
    <row r="126" spans="1:12" s="21" customFormat="1" ht="78" customHeight="1">
      <c r="A126" s="297" t="s">
        <v>245</v>
      </c>
      <c r="B126" s="46" t="s">
        <v>488</v>
      </c>
      <c r="C126" s="13" t="s">
        <v>45</v>
      </c>
      <c r="D126" s="81" t="s">
        <v>29</v>
      </c>
      <c r="E126" s="68">
        <v>11299.54</v>
      </c>
      <c r="F126" s="13">
        <f t="shared" si="16"/>
        <v>16.8</v>
      </c>
      <c r="G126" s="13">
        <f t="shared" si="17"/>
        <v>189.83</v>
      </c>
      <c r="H126" s="68">
        <v>11299.54</v>
      </c>
      <c r="I126" s="13">
        <f t="shared" si="18"/>
        <v>10.3</v>
      </c>
      <c r="J126" s="13">
        <f t="shared" si="19"/>
        <v>116.39</v>
      </c>
      <c r="K126" s="27">
        <v>27.1</v>
      </c>
      <c r="L126" s="222">
        <f t="shared" si="20"/>
        <v>306.22000000000003</v>
      </c>
    </row>
    <row r="127" spans="1:12" s="21" customFormat="1" ht="89.25" customHeight="1">
      <c r="A127" s="297"/>
      <c r="B127" s="46" t="s">
        <v>250</v>
      </c>
      <c r="C127" s="13" t="s">
        <v>45</v>
      </c>
      <c r="D127" s="81" t="s">
        <v>29</v>
      </c>
      <c r="E127" s="68">
        <v>11299.54</v>
      </c>
      <c r="F127" s="13">
        <f t="shared" si="16"/>
        <v>548.70000000000005</v>
      </c>
      <c r="G127" s="13">
        <f t="shared" si="17"/>
        <v>6200.06</v>
      </c>
      <c r="H127" s="68">
        <v>11299.54</v>
      </c>
      <c r="I127" s="13">
        <f t="shared" si="18"/>
        <v>336.29999999999995</v>
      </c>
      <c r="J127" s="13">
        <f t="shared" si="19"/>
        <v>3800.04</v>
      </c>
      <c r="K127" s="27">
        <v>885</v>
      </c>
      <c r="L127" s="222">
        <f t="shared" si="20"/>
        <v>10000.1</v>
      </c>
    </row>
    <row r="128" spans="1:12" s="21" customFormat="1" ht="61.5" customHeight="1">
      <c r="A128" s="212" t="s">
        <v>248</v>
      </c>
      <c r="B128" s="40" t="s">
        <v>489</v>
      </c>
      <c r="C128" s="81" t="s">
        <v>490</v>
      </c>
      <c r="D128" s="81" t="s">
        <v>491</v>
      </c>
      <c r="E128" s="73">
        <v>10507.19</v>
      </c>
      <c r="F128" s="13">
        <f t="shared" si="16"/>
        <v>5.58</v>
      </c>
      <c r="G128" s="13">
        <f t="shared" si="17"/>
        <v>58.63</v>
      </c>
      <c r="H128" s="73">
        <v>10507.19</v>
      </c>
      <c r="I128" s="13">
        <f t="shared" si="18"/>
        <v>3.42</v>
      </c>
      <c r="J128" s="13">
        <f t="shared" si="19"/>
        <v>35.93</v>
      </c>
      <c r="K128" s="27">
        <v>9</v>
      </c>
      <c r="L128" s="222">
        <f t="shared" si="20"/>
        <v>94.56</v>
      </c>
    </row>
    <row r="129" spans="1:12" s="21" customFormat="1" ht="39.75" customHeight="1">
      <c r="A129" s="297" t="s">
        <v>251</v>
      </c>
      <c r="B129" s="46" t="s">
        <v>492</v>
      </c>
      <c r="C129" s="312" t="s">
        <v>257</v>
      </c>
      <c r="D129" s="81" t="s">
        <v>40</v>
      </c>
      <c r="E129" s="73">
        <v>20343.22</v>
      </c>
      <c r="F129" s="13">
        <f t="shared" si="16"/>
        <v>53.32</v>
      </c>
      <c r="G129" s="13">
        <f t="shared" si="17"/>
        <v>1084.7</v>
      </c>
      <c r="H129" s="73">
        <v>20343.22</v>
      </c>
      <c r="I129" s="13">
        <f t="shared" si="18"/>
        <v>32.68</v>
      </c>
      <c r="J129" s="13">
        <f t="shared" si="19"/>
        <v>664.82</v>
      </c>
      <c r="K129" s="27">
        <v>86</v>
      </c>
      <c r="L129" s="222">
        <f t="shared" si="20"/>
        <v>1749.52</v>
      </c>
    </row>
    <row r="130" spans="1:12" s="21" customFormat="1" ht="49.5" customHeight="1">
      <c r="A130" s="297"/>
      <c r="B130" s="46" t="s">
        <v>258</v>
      </c>
      <c r="C130" s="312"/>
      <c r="D130" s="81" t="s">
        <v>40</v>
      </c>
      <c r="E130" s="73">
        <v>20343.22</v>
      </c>
      <c r="F130" s="13">
        <f t="shared" si="16"/>
        <v>164.18</v>
      </c>
      <c r="G130" s="13">
        <f t="shared" si="17"/>
        <v>3339.95</v>
      </c>
      <c r="H130" s="73">
        <v>20343.22</v>
      </c>
      <c r="I130" s="13">
        <f t="shared" si="18"/>
        <v>100.62</v>
      </c>
      <c r="J130" s="13">
        <f t="shared" si="19"/>
        <v>2046.93</v>
      </c>
      <c r="K130" s="27">
        <v>264.8</v>
      </c>
      <c r="L130" s="222">
        <f t="shared" si="20"/>
        <v>5386.88</v>
      </c>
    </row>
    <row r="131" spans="1:12" s="21" customFormat="1" ht="63.75" customHeight="1">
      <c r="A131" s="297" t="s">
        <v>255</v>
      </c>
      <c r="B131" s="28" t="s">
        <v>260</v>
      </c>
      <c r="C131" s="80"/>
      <c r="D131" s="80"/>
      <c r="E131" s="47"/>
      <c r="F131" s="32">
        <f>SUM(F132:F134)</f>
        <v>501.33000000000004</v>
      </c>
      <c r="G131" s="32">
        <f>SUM(G132:G134)</f>
        <v>6831.27</v>
      </c>
      <c r="H131" s="47"/>
      <c r="I131" s="32">
        <f>SUM(I132:I134)</f>
        <v>307.25999999999993</v>
      </c>
      <c r="J131" s="32">
        <f>SUM(J132:J134)</f>
        <v>4186.79</v>
      </c>
      <c r="K131" s="29">
        <f>SUM(K132:K134)</f>
        <v>808.58999999999992</v>
      </c>
      <c r="L131" s="196">
        <f>SUM(L132:L134)</f>
        <v>11018.060000000001</v>
      </c>
    </row>
    <row r="132" spans="1:12" s="21" customFormat="1" ht="28.5" customHeight="1">
      <c r="A132" s="297"/>
      <c r="B132" s="40" t="s">
        <v>261</v>
      </c>
      <c r="C132" s="81" t="s">
        <v>441</v>
      </c>
      <c r="D132" s="81" t="s">
        <v>271</v>
      </c>
      <c r="E132" s="73">
        <v>13706.9</v>
      </c>
      <c r="F132" s="13">
        <f>ROUND(K132*0.62,2)</f>
        <v>175.21</v>
      </c>
      <c r="G132" s="13">
        <f>ROUND(E132*F132/1000,2)</f>
        <v>2401.59</v>
      </c>
      <c r="H132" s="73">
        <v>13706.9</v>
      </c>
      <c r="I132" s="13">
        <f>K132-F132</f>
        <v>107.37999999999997</v>
      </c>
      <c r="J132" s="13">
        <f>ROUND(H132*I132/1000,2)</f>
        <v>1471.85</v>
      </c>
      <c r="K132" s="27">
        <v>282.58999999999997</v>
      </c>
      <c r="L132" s="222">
        <f>J132+G132</f>
        <v>3873.44</v>
      </c>
    </row>
    <row r="133" spans="1:12" s="21" customFormat="1" ht="39.75" customHeight="1">
      <c r="A133" s="297"/>
      <c r="B133" s="46" t="s">
        <v>262</v>
      </c>
      <c r="C133" s="81" t="s">
        <v>263</v>
      </c>
      <c r="D133" s="81" t="s">
        <v>228</v>
      </c>
      <c r="E133" s="73">
        <v>20633.21</v>
      </c>
      <c r="F133" s="13">
        <f>ROUND(K133*0.62,2)</f>
        <v>124.51</v>
      </c>
      <c r="G133" s="13">
        <f>ROUND(E133*F133/1000,2)</f>
        <v>2569.04</v>
      </c>
      <c r="H133" s="73">
        <v>20633.21</v>
      </c>
      <c r="I133" s="13">
        <f>K133-F133</f>
        <v>76.309999999999988</v>
      </c>
      <c r="J133" s="13">
        <f>ROUND(H133*I133/1000,2)</f>
        <v>1574.52</v>
      </c>
      <c r="K133" s="27">
        <v>200.82</v>
      </c>
      <c r="L133" s="222">
        <f>J133+G133</f>
        <v>4143.5599999999995</v>
      </c>
    </row>
    <row r="134" spans="1:12" s="21" customFormat="1" ht="36.75" customHeight="1">
      <c r="A134" s="297"/>
      <c r="B134" s="46" t="s">
        <v>264</v>
      </c>
      <c r="C134" s="81" t="s">
        <v>265</v>
      </c>
      <c r="D134" s="81" t="s">
        <v>493</v>
      </c>
      <c r="E134" s="73">
        <v>9228.9</v>
      </c>
      <c r="F134" s="13">
        <f>ROUND(K134*0.62,2)</f>
        <v>201.61</v>
      </c>
      <c r="G134" s="13">
        <f>ROUND(E134*F134/1000,2)</f>
        <v>1860.64</v>
      </c>
      <c r="H134" s="73">
        <v>9228.9</v>
      </c>
      <c r="I134" s="13">
        <f>K134-F134</f>
        <v>123.57</v>
      </c>
      <c r="J134" s="13">
        <f>ROUND(H134*I134/1000,2)</f>
        <v>1140.42</v>
      </c>
      <c r="K134" s="27">
        <v>325.18</v>
      </c>
      <c r="L134" s="222">
        <f>J134+G134</f>
        <v>3001.0600000000004</v>
      </c>
    </row>
    <row r="135" spans="1:12" s="21" customFormat="1" ht="66.75" customHeight="1">
      <c r="A135" s="297"/>
      <c r="B135" s="39" t="s">
        <v>267</v>
      </c>
      <c r="C135" s="80"/>
      <c r="D135" s="80"/>
      <c r="E135" s="32"/>
      <c r="F135" s="32">
        <f>SUM(F136:F138)</f>
        <v>558.08000000000004</v>
      </c>
      <c r="G135" s="32">
        <f>SUM(G136:G138)</f>
        <v>7614.96</v>
      </c>
      <c r="H135" s="32"/>
      <c r="I135" s="32">
        <f>SUM(I136:I138)</f>
        <v>342.04999999999995</v>
      </c>
      <c r="J135" s="32">
        <f>SUM(J136:J138)</f>
        <v>4667.24</v>
      </c>
      <c r="K135" s="29">
        <f>SUM(K136:K138)</f>
        <v>900.13</v>
      </c>
      <c r="L135" s="196">
        <f>SUM(L136:L138)</f>
        <v>12282.2</v>
      </c>
    </row>
    <row r="136" spans="1:12" s="21" customFormat="1" ht="33" customHeight="1">
      <c r="A136" s="297"/>
      <c r="B136" s="40" t="s">
        <v>261</v>
      </c>
      <c r="C136" s="81" t="s">
        <v>441</v>
      </c>
      <c r="D136" s="81" t="s">
        <v>271</v>
      </c>
      <c r="E136" s="73">
        <v>13706.9</v>
      </c>
      <c r="F136" s="13">
        <f t="shared" ref="F136:F144" si="21">ROUND(K136*0.62,2)</f>
        <v>512.53</v>
      </c>
      <c r="G136" s="13">
        <f t="shared" ref="G136:G144" si="22">ROUND(E136*F136/1000,2)</f>
        <v>7025.2</v>
      </c>
      <c r="H136" s="73">
        <v>13706.9</v>
      </c>
      <c r="I136" s="13">
        <f t="shared" ref="I136:I144" si="23">K136-F136</f>
        <v>314.13</v>
      </c>
      <c r="J136" s="13">
        <f t="shared" ref="J136:J144" si="24">ROUND(H136*I136/1000,2)</f>
        <v>4305.75</v>
      </c>
      <c r="K136" s="27">
        <v>826.66</v>
      </c>
      <c r="L136" s="222">
        <f t="shared" ref="L136:L144" si="25">J136+G136</f>
        <v>11330.95</v>
      </c>
    </row>
    <row r="137" spans="1:12" s="21" customFormat="1" ht="36" customHeight="1">
      <c r="A137" s="297"/>
      <c r="B137" s="46" t="s">
        <v>269</v>
      </c>
      <c r="C137" s="81" t="s">
        <v>270</v>
      </c>
      <c r="D137" s="81" t="s">
        <v>271</v>
      </c>
      <c r="E137" s="82">
        <v>12726.528</v>
      </c>
      <c r="F137" s="13">
        <f t="shared" si="21"/>
        <v>21.95</v>
      </c>
      <c r="G137" s="13">
        <f t="shared" si="22"/>
        <v>279.35000000000002</v>
      </c>
      <c r="H137" s="82">
        <v>12726.528</v>
      </c>
      <c r="I137" s="13">
        <f t="shared" si="23"/>
        <v>13.45</v>
      </c>
      <c r="J137" s="13">
        <f t="shared" si="24"/>
        <v>171.17</v>
      </c>
      <c r="K137" s="27">
        <v>35.4</v>
      </c>
      <c r="L137" s="222">
        <f t="shared" si="25"/>
        <v>450.52</v>
      </c>
    </row>
    <row r="138" spans="1:12" s="21" customFormat="1" ht="29.1" customHeight="1">
      <c r="A138" s="297"/>
      <c r="B138" s="46" t="s">
        <v>494</v>
      </c>
      <c r="C138" s="81" t="s">
        <v>275</v>
      </c>
      <c r="D138" s="81" t="s">
        <v>276</v>
      </c>
      <c r="E138" s="73">
        <v>13153.06</v>
      </c>
      <c r="F138" s="13">
        <f t="shared" si="21"/>
        <v>23.6</v>
      </c>
      <c r="G138" s="13">
        <f t="shared" si="22"/>
        <v>310.41000000000003</v>
      </c>
      <c r="H138" s="73">
        <v>13153.06</v>
      </c>
      <c r="I138" s="13">
        <f t="shared" si="23"/>
        <v>14.469999999999999</v>
      </c>
      <c r="J138" s="13">
        <f t="shared" si="24"/>
        <v>190.32</v>
      </c>
      <c r="K138" s="27">
        <v>38.07</v>
      </c>
      <c r="L138" s="222">
        <f t="shared" si="25"/>
        <v>500.73</v>
      </c>
    </row>
    <row r="139" spans="1:12" s="21" customFormat="1" ht="39.75" customHeight="1">
      <c r="A139" s="297" t="s">
        <v>259</v>
      </c>
      <c r="B139" s="46" t="s">
        <v>495</v>
      </c>
      <c r="C139" s="81" t="s">
        <v>279</v>
      </c>
      <c r="D139" s="81" t="s">
        <v>228</v>
      </c>
      <c r="E139" s="73">
        <v>25377.040000000001</v>
      </c>
      <c r="F139" s="13">
        <f t="shared" si="21"/>
        <v>0.4</v>
      </c>
      <c r="G139" s="13">
        <f t="shared" si="22"/>
        <v>10.15</v>
      </c>
      <c r="H139" s="73">
        <v>25377.040000000001</v>
      </c>
      <c r="I139" s="13">
        <f t="shared" si="23"/>
        <v>0.24</v>
      </c>
      <c r="J139" s="13">
        <f t="shared" si="24"/>
        <v>6.09</v>
      </c>
      <c r="K139" s="27">
        <v>0.64</v>
      </c>
      <c r="L139" s="222">
        <f t="shared" si="25"/>
        <v>16.240000000000002</v>
      </c>
    </row>
    <row r="140" spans="1:12" s="21" customFormat="1" ht="45" customHeight="1">
      <c r="A140" s="297"/>
      <c r="B140" s="46" t="s">
        <v>280</v>
      </c>
      <c r="C140" s="81" t="s">
        <v>279</v>
      </c>
      <c r="D140" s="81" t="s">
        <v>228</v>
      </c>
      <c r="E140" s="73">
        <v>25377.040000000001</v>
      </c>
      <c r="F140" s="13">
        <f t="shared" si="21"/>
        <v>330.31</v>
      </c>
      <c r="G140" s="13">
        <f t="shared" si="22"/>
        <v>8382.2900000000009</v>
      </c>
      <c r="H140" s="73">
        <v>25377.040000000001</v>
      </c>
      <c r="I140" s="13">
        <f t="shared" si="23"/>
        <v>202.44</v>
      </c>
      <c r="J140" s="13">
        <f t="shared" si="24"/>
        <v>5137.33</v>
      </c>
      <c r="K140" s="27">
        <v>532.75</v>
      </c>
      <c r="L140" s="222">
        <f t="shared" si="25"/>
        <v>13519.62</v>
      </c>
    </row>
    <row r="141" spans="1:12" s="21" customFormat="1" ht="42.4" customHeight="1">
      <c r="A141" s="297" t="s">
        <v>277</v>
      </c>
      <c r="B141" s="46" t="s">
        <v>496</v>
      </c>
      <c r="C141" s="312" t="s">
        <v>283</v>
      </c>
      <c r="D141" s="81" t="s">
        <v>497</v>
      </c>
      <c r="E141" s="73">
        <v>5453.1</v>
      </c>
      <c r="F141" s="13">
        <f t="shared" si="21"/>
        <v>8.49</v>
      </c>
      <c r="G141" s="13">
        <f t="shared" si="22"/>
        <v>46.3</v>
      </c>
      <c r="H141" s="73">
        <v>5453.1</v>
      </c>
      <c r="I141" s="13">
        <f t="shared" si="23"/>
        <v>5.1999999999999993</v>
      </c>
      <c r="J141" s="13">
        <f t="shared" si="24"/>
        <v>28.36</v>
      </c>
      <c r="K141" s="27">
        <v>13.69</v>
      </c>
      <c r="L141" s="222">
        <f t="shared" si="25"/>
        <v>74.66</v>
      </c>
    </row>
    <row r="142" spans="1:12" s="21" customFormat="1" ht="28.35" customHeight="1">
      <c r="A142" s="297"/>
      <c r="B142" s="299" t="s">
        <v>498</v>
      </c>
      <c r="C142" s="312"/>
      <c r="D142" s="81" t="s">
        <v>497</v>
      </c>
      <c r="E142" s="73">
        <v>5453.1</v>
      </c>
      <c r="F142" s="13">
        <f t="shared" si="21"/>
        <v>613.37</v>
      </c>
      <c r="G142" s="13">
        <f t="shared" si="22"/>
        <v>3344.77</v>
      </c>
      <c r="H142" s="73">
        <v>5453.1</v>
      </c>
      <c r="I142" s="13">
        <f t="shared" si="23"/>
        <v>375.93999999999994</v>
      </c>
      <c r="J142" s="13">
        <f t="shared" si="24"/>
        <v>2050.04</v>
      </c>
      <c r="K142" s="27">
        <v>989.31</v>
      </c>
      <c r="L142" s="222">
        <f t="shared" si="25"/>
        <v>5394.8099999999995</v>
      </c>
    </row>
    <row r="143" spans="1:12" s="21" customFormat="1" ht="26.1" customHeight="1">
      <c r="A143" s="297"/>
      <c r="B143" s="299"/>
      <c r="C143" s="312"/>
      <c r="D143" s="81" t="s">
        <v>228</v>
      </c>
      <c r="E143" s="73">
        <v>15080.54</v>
      </c>
      <c r="F143" s="13">
        <f t="shared" si="21"/>
        <v>5.03</v>
      </c>
      <c r="G143" s="13">
        <f t="shared" si="22"/>
        <v>75.86</v>
      </c>
      <c r="H143" s="73">
        <v>15080.54</v>
      </c>
      <c r="I143" s="13">
        <f t="shared" si="23"/>
        <v>3.089999999999999</v>
      </c>
      <c r="J143" s="13">
        <f t="shared" si="24"/>
        <v>46.6</v>
      </c>
      <c r="K143" s="27">
        <v>8.1199999999999992</v>
      </c>
      <c r="L143" s="222">
        <f t="shared" si="25"/>
        <v>122.46000000000001</v>
      </c>
    </row>
    <row r="144" spans="1:12" s="21" customFormat="1" ht="54" customHeight="1">
      <c r="A144" s="297"/>
      <c r="B144" s="46" t="s">
        <v>499</v>
      </c>
      <c r="C144" s="312"/>
      <c r="D144" s="81" t="s">
        <v>228</v>
      </c>
      <c r="E144" s="73">
        <v>15080.54</v>
      </c>
      <c r="F144" s="13">
        <f t="shared" si="21"/>
        <v>18.07</v>
      </c>
      <c r="G144" s="13">
        <f t="shared" si="22"/>
        <v>272.51</v>
      </c>
      <c r="H144" s="73">
        <v>15080.54</v>
      </c>
      <c r="I144" s="13">
        <f t="shared" si="23"/>
        <v>11.079999999999998</v>
      </c>
      <c r="J144" s="13">
        <f t="shared" si="24"/>
        <v>167.09</v>
      </c>
      <c r="K144" s="27">
        <v>29.15</v>
      </c>
      <c r="L144" s="222">
        <f t="shared" si="25"/>
        <v>439.6</v>
      </c>
    </row>
    <row r="145" spans="1:12" s="21" customFormat="1" ht="54" customHeight="1">
      <c r="A145" s="212"/>
      <c r="B145" s="42" t="s">
        <v>500</v>
      </c>
      <c r="C145" s="80"/>
      <c r="D145" s="80"/>
      <c r="E145" s="83"/>
      <c r="F145" s="29">
        <f>F146+F147+F148</f>
        <v>94.79</v>
      </c>
      <c r="G145" s="29">
        <f>G146+G147+G148</f>
        <v>1210.94</v>
      </c>
      <c r="H145" s="83"/>
      <c r="I145" s="29">
        <f>I146+I147+I148</f>
        <v>58.102999999999994</v>
      </c>
      <c r="J145" s="29">
        <f>J146+J147+J148</f>
        <v>742.25</v>
      </c>
      <c r="K145" s="29">
        <f>K146+K147+K148</f>
        <v>152.89300000000003</v>
      </c>
      <c r="L145" s="225">
        <f>L146+L147+L148</f>
        <v>1953.1899999999998</v>
      </c>
    </row>
    <row r="146" spans="1:12" s="21" customFormat="1" ht="26.25" customHeight="1">
      <c r="A146" s="212"/>
      <c r="B146" s="33" t="s">
        <v>287</v>
      </c>
      <c r="C146" s="81" t="s">
        <v>38</v>
      </c>
      <c r="D146" s="81" t="s">
        <v>29</v>
      </c>
      <c r="E146" s="73">
        <v>12302.58</v>
      </c>
      <c r="F146" s="13">
        <f>ROUND(K146*0.62,2)</f>
        <v>81.93</v>
      </c>
      <c r="G146" s="13">
        <f>ROUND(E146*F146/1000,2)</f>
        <v>1007.95</v>
      </c>
      <c r="H146" s="73">
        <v>12302.58</v>
      </c>
      <c r="I146" s="13">
        <f>K146-F146</f>
        <v>50.22</v>
      </c>
      <c r="J146" s="13">
        <f>ROUND(H146*I146/1000,2)</f>
        <v>617.84</v>
      </c>
      <c r="K146" s="27">
        <v>132.15</v>
      </c>
      <c r="L146" s="222">
        <f>J146+G146</f>
        <v>1625.79</v>
      </c>
    </row>
    <row r="147" spans="1:12" s="21" customFormat="1" ht="30" customHeight="1">
      <c r="A147" s="212"/>
      <c r="B147" s="45" t="s">
        <v>288</v>
      </c>
      <c r="C147" s="81" t="s">
        <v>38</v>
      </c>
      <c r="D147" s="81" t="s">
        <v>29</v>
      </c>
      <c r="E147" s="73">
        <v>12302.58</v>
      </c>
      <c r="F147" s="13">
        <f>ROUND(K147*0.62,2)</f>
        <v>3.73</v>
      </c>
      <c r="G147" s="13">
        <f>ROUND(E147*F147/1000,2)</f>
        <v>45.89</v>
      </c>
      <c r="H147" s="73">
        <v>12302.58</v>
      </c>
      <c r="I147" s="13">
        <f>K147-F147</f>
        <v>2.2899999999999996</v>
      </c>
      <c r="J147" s="13">
        <f>ROUND(H147*I147/1000,2)</f>
        <v>28.17</v>
      </c>
      <c r="K147" s="27">
        <v>6.02</v>
      </c>
      <c r="L147" s="222">
        <f>J147+G147</f>
        <v>74.06</v>
      </c>
    </row>
    <row r="148" spans="1:12" s="21" customFormat="1" ht="25.35" customHeight="1">
      <c r="A148" s="313"/>
      <c r="B148" s="33" t="s">
        <v>501</v>
      </c>
      <c r="C148" s="81" t="s">
        <v>502</v>
      </c>
      <c r="D148" s="81" t="s">
        <v>445</v>
      </c>
      <c r="E148" s="72">
        <v>17206.52</v>
      </c>
      <c r="F148" s="13">
        <f>ROUND(K148*0.62,2)</f>
        <v>9.1300000000000008</v>
      </c>
      <c r="G148" s="13">
        <f>ROUND(E148*F148/1000,2)</f>
        <v>157.1</v>
      </c>
      <c r="H148" s="72">
        <v>17206.52</v>
      </c>
      <c r="I148" s="13">
        <f>K148-F148</f>
        <v>5.593</v>
      </c>
      <c r="J148" s="13">
        <f>ROUND(H148*I148/1000,2)</f>
        <v>96.24</v>
      </c>
      <c r="K148" s="27">
        <v>14.723000000000001</v>
      </c>
      <c r="L148" s="222">
        <f>J148+G148</f>
        <v>253.33999999999997</v>
      </c>
    </row>
    <row r="149" spans="1:12" s="21" customFormat="1" ht="55.5" customHeight="1">
      <c r="A149" s="313"/>
      <c r="B149" s="39" t="s">
        <v>289</v>
      </c>
      <c r="C149" s="80"/>
      <c r="D149" s="80"/>
      <c r="E149" s="29"/>
      <c r="F149" s="29">
        <f>SUM(F150:F157)</f>
        <v>1948.83</v>
      </c>
      <c r="G149" s="29">
        <f>SUM(G150:G157)</f>
        <v>23226.41</v>
      </c>
      <c r="H149" s="29"/>
      <c r="I149" s="29">
        <f>SUM(I150:I157)</f>
        <v>1194.44</v>
      </c>
      <c r="J149" s="29">
        <f>SUM(J150:J157)</f>
        <v>14235.55</v>
      </c>
      <c r="K149" s="29">
        <f>SUM(K150:K157)</f>
        <v>3143.2700000000004</v>
      </c>
      <c r="L149" s="225">
        <f>SUM(L150:L157)</f>
        <v>37461.96</v>
      </c>
    </row>
    <row r="150" spans="1:12" s="21" customFormat="1" ht="39.75" customHeight="1">
      <c r="A150" s="313"/>
      <c r="B150" s="33" t="s">
        <v>287</v>
      </c>
      <c r="C150" s="81" t="s">
        <v>38</v>
      </c>
      <c r="D150" s="81" t="s">
        <v>29</v>
      </c>
      <c r="E150" s="73">
        <v>12302.58</v>
      </c>
      <c r="F150" s="13">
        <f t="shared" ref="F150:F164" si="26">ROUND(K150*0.62,2)</f>
        <v>1541.32</v>
      </c>
      <c r="G150" s="13">
        <f t="shared" ref="G150:G164" si="27">ROUND(E150*F150/1000,2)</f>
        <v>18962.21</v>
      </c>
      <c r="H150" s="73">
        <v>12302.58</v>
      </c>
      <c r="I150" s="13">
        <f t="shared" ref="I150:I164" si="28">K150-F150</f>
        <v>944.68000000000006</v>
      </c>
      <c r="J150" s="13">
        <f t="shared" ref="J150:J164" si="29">ROUND(H150*I150/1000,2)</f>
        <v>11622</v>
      </c>
      <c r="K150" s="27">
        <v>2486</v>
      </c>
      <c r="L150" s="222">
        <f t="shared" ref="L150:L164" si="30">J150+G150</f>
        <v>30584.21</v>
      </c>
    </row>
    <row r="151" spans="1:12" s="21" customFormat="1" ht="34.5" customHeight="1">
      <c r="A151" s="313"/>
      <c r="B151" s="45" t="s">
        <v>288</v>
      </c>
      <c r="C151" s="81" t="s">
        <v>38</v>
      </c>
      <c r="D151" s="81" t="s">
        <v>29</v>
      </c>
      <c r="E151" s="73">
        <v>12302.58</v>
      </c>
      <c r="F151" s="13">
        <f t="shared" si="26"/>
        <v>18.37</v>
      </c>
      <c r="G151" s="13">
        <f t="shared" si="27"/>
        <v>226</v>
      </c>
      <c r="H151" s="73">
        <v>12302.58</v>
      </c>
      <c r="I151" s="13">
        <f t="shared" si="28"/>
        <v>11.259999999999998</v>
      </c>
      <c r="J151" s="13">
        <f t="shared" si="29"/>
        <v>138.53</v>
      </c>
      <c r="K151" s="27">
        <v>29.63</v>
      </c>
      <c r="L151" s="222">
        <f t="shared" si="30"/>
        <v>364.53</v>
      </c>
    </row>
    <row r="152" spans="1:12" s="21" customFormat="1" ht="23.85" customHeight="1">
      <c r="A152" s="313"/>
      <c r="B152" s="84" t="s">
        <v>503</v>
      </c>
      <c r="C152" s="81" t="s">
        <v>504</v>
      </c>
      <c r="D152" s="81" t="s">
        <v>505</v>
      </c>
      <c r="E152" s="72">
        <v>8366.2800000000007</v>
      </c>
      <c r="F152" s="13">
        <f t="shared" si="26"/>
        <v>73.400000000000006</v>
      </c>
      <c r="G152" s="13">
        <f t="shared" si="27"/>
        <v>614.08000000000004</v>
      </c>
      <c r="H152" s="72">
        <v>8366.2800000000007</v>
      </c>
      <c r="I152" s="13">
        <f t="shared" si="28"/>
        <v>44.97999999999999</v>
      </c>
      <c r="J152" s="13">
        <f t="shared" si="29"/>
        <v>376.32</v>
      </c>
      <c r="K152" s="27">
        <v>118.38</v>
      </c>
      <c r="L152" s="222">
        <f t="shared" si="30"/>
        <v>990.40000000000009</v>
      </c>
    </row>
    <row r="153" spans="1:12" s="21" customFormat="1" ht="25.35" customHeight="1">
      <c r="A153" s="313"/>
      <c r="B153" s="84" t="s">
        <v>506</v>
      </c>
      <c r="C153" s="81" t="s">
        <v>507</v>
      </c>
      <c r="D153" s="81" t="s">
        <v>508</v>
      </c>
      <c r="E153" s="72">
        <v>9146.09</v>
      </c>
      <c r="F153" s="13">
        <f t="shared" si="26"/>
        <v>20.170000000000002</v>
      </c>
      <c r="G153" s="13">
        <f t="shared" si="27"/>
        <v>184.48</v>
      </c>
      <c r="H153" s="72">
        <v>9146.09</v>
      </c>
      <c r="I153" s="13">
        <f t="shared" si="28"/>
        <v>12.369999999999997</v>
      </c>
      <c r="J153" s="13">
        <f t="shared" si="29"/>
        <v>113.14</v>
      </c>
      <c r="K153" s="27">
        <v>32.54</v>
      </c>
      <c r="L153" s="222">
        <f t="shared" si="30"/>
        <v>297.62</v>
      </c>
    </row>
    <row r="154" spans="1:12" s="21" customFormat="1" ht="36.75" customHeight="1">
      <c r="A154" s="313"/>
      <c r="B154" s="84" t="s">
        <v>509</v>
      </c>
      <c r="C154" s="81" t="s">
        <v>510</v>
      </c>
      <c r="D154" s="81" t="s">
        <v>389</v>
      </c>
      <c r="E154" s="79">
        <v>5061.4560000000001</v>
      </c>
      <c r="F154" s="13">
        <f t="shared" si="26"/>
        <v>129.59</v>
      </c>
      <c r="G154" s="13">
        <f t="shared" si="27"/>
        <v>655.91</v>
      </c>
      <c r="H154" s="79">
        <v>5061.4560000000001</v>
      </c>
      <c r="I154" s="13">
        <f t="shared" si="28"/>
        <v>79.419999999999987</v>
      </c>
      <c r="J154" s="13">
        <f t="shared" si="29"/>
        <v>401.98</v>
      </c>
      <c r="K154" s="27">
        <v>209.01</v>
      </c>
      <c r="L154" s="222">
        <f t="shared" si="30"/>
        <v>1057.8899999999999</v>
      </c>
    </row>
    <row r="155" spans="1:12" s="21" customFormat="1" ht="40.5" customHeight="1">
      <c r="A155" s="313"/>
      <c r="B155" s="84" t="s">
        <v>511</v>
      </c>
      <c r="C155" s="12" t="s">
        <v>412</v>
      </c>
      <c r="D155" s="13" t="s">
        <v>413</v>
      </c>
      <c r="E155" s="72">
        <v>12509.14</v>
      </c>
      <c r="F155" s="13">
        <f t="shared" si="26"/>
        <v>48.44</v>
      </c>
      <c r="G155" s="13">
        <f t="shared" si="27"/>
        <v>605.94000000000005</v>
      </c>
      <c r="H155" s="72">
        <v>12509.14</v>
      </c>
      <c r="I155" s="13">
        <f t="shared" si="28"/>
        <v>29.689999999999998</v>
      </c>
      <c r="J155" s="13">
        <f t="shared" si="29"/>
        <v>371.4</v>
      </c>
      <c r="K155" s="27">
        <v>78.13</v>
      </c>
      <c r="L155" s="222">
        <f t="shared" si="30"/>
        <v>977.34</v>
      </c>
    </row>
    <row r="156" spans="1:12" s="21" customFormat="1" ht="19.5" customHeight="1">
      <c r="A156" s="313"/>
      <c r="B156" s="84" t="s">
        <v>501</v>
      </c>
      <c r="C156" s="81" t="s">
        <v>502</v>
      </c>
      <c r="D156" s="81" t="s">
        <v>445</v>
      </c>
      <c r="E156" s="72">
        <v>17206.52</v>
      </c>
      <c r="F156" s="13">
        <f t="shared" si="26"/>
        <v>86.56</v>
      </c>
      <c r="G156" s="13">
        <f t="shared" si="27"/>
        <v>1489.4</v>
      </c>
      <c r="H156" s="72">
        <v>17206.52</v>
      </c>
      <c r="I156" s="13">
        <f t="shared" si="28"/>
        <v>53.050000000000011</v>
      </c>
      <c r="J156" s="13">
        <f t="shared" si="29"/>
        <v>912.81</v>
      </c>
      <c r="K156" s="27">
        <v>139.61000000000001</v>
      </c>
      <c r="L156" s="222">
        <f t="shared" si="30"/>
        <v>2402.21</v>
      </c>
    </row>
    <row r="157" spans="1:12" s="21" customFormat="1" ht="38.85" customHeight="1">
      <c r="A157" s="313"/>
      <c r="B157" s="85" t="s">
        <v>512</v>
      </c>
      <c r="C157" s="81" t="s">
        <v>406</v>
      </c>
      <c r="D157" s="81" t="s">
        <v>445</v>
      </c>
      <c r="E157" s="72">
        <v>15764.55</v>
      </c>
      <c r="F157" s="13">
        <f t="shared" si="26"/>
        <v>30.98</v>
      </c>
      <c r="G157" s="13">
        <f t="shared" si="27"/>
        <v>488.39</v>
      </c>
      <c r="H157" s="72">
        <v>15764.55</v>
      </c>
      <c r="I157" s="13">
        <f t="shared" si="28"/>
        <v>18.989999999999998</v>
      </c>
      <c r="J157" s="13">
        <f t="shared" si="29"/>
        <v>299.37</v>
      </c>
      <c r="K157" s="27">
        <v>49.97</v>
      </c>
      <c r="L157" s="222">
        <f t="shared" si="30"/>
        <v>787.76</v>
      </c>
    </row>
    <row r="158" spans="1:12" s="21" customFormat="1" ht="54" customHeight="1">
      <c r="A158" s="212" t="s">
        <v>285</v>
      </c>
      <c r="B158" s="86" t="s">
        <v>291</v>
      </c>
      <c r="C158" s="81" t="s">
        <v>38</v>
      </c>
      <c r="D158" s="81" t="s">
        <v>29</v>
      </c>
      <c r="E158" s="73">
        <v>12302.58</v>
      </c>
      <c r="F158" s="13">
        <f t="shared" si="26"/>
        <v>98.04</v>
      </c>
      <c r="G158" s="13">
        <f t="shared" si="27"/>
        <v>1206.1400000000001</v>
      </c>
      <c r="H158" s="73">
        <v>12302.58</v>
      </c>
      <c r="I158" s="13">
        <f t="shared" si="28"/>
        <v>60.089999999999989</v>
      </c>
      <c r="J158" s="13">
        <f t="shared" si="29"/>
        <v>739.26</v>
      </c>
      <c r="K158" s="27">
        <v>158.13</v>
      </c>
      <c r="L158" s="222">
        <f t="shared" si="30"/>
        <v>1945.4</v>
      </c>
    </row>
    <row r="159" spans="1:12" s="21" customFormat="1" ht="26.1" customHeight="1">
      <c r="A159" s="297" t="s">
        <v>290</v>
      </c>
      <c r="B159" s="314" t="s">
        <v>513</v>
      </c>
      <c r="C159" s="81" t="s">
        <v>514</v>
      </c>
      <c r="D159" s="13" t="s">
        <v>40</v>
      </c>
      <c r="E159" s="72">
        <v>18750.38</v>
      </c>
      <c r="F159" s="13">
        <f t="shared" si="26"/>
        <v>168.21</v>
      </c>
      <c r="G159" s="13">
        <f t="shared" si="27"/>
        <v>3154</v>
      </c>
      <c r="H159" s="72">
        <v>18750.38</v>
      </c>
      <c r="I159" s="13">
        <f t="shared" si="28"/>
        <v>103.09</v>
      </c>
      <c r="J159" s="13">
        <f t="shared" si="29"/>
        <v>1932.98</v>
      </c>
      <c r="K159" s="27">
        <v>271.3</v>
      </c>
      <c r="L159" s="222">
        <f t="shared" si="30"/>
        <v>5086.9799999999996</v>
      </c>
    </row>
    <row r="160" spans="1:12" s="21" customFormat="1" ht="29.25" customHeight="1">
      <c r="A160" s="297"/>
      <c r="B160" s="314"/>
      <c r="C160" s="74" t="s">
        <v>515</v>
      </c>
      <c r="D160" s="81" t="s">
        <v>295</v>
      </c>
      <c r="E160" s="87">
        <v>26346.815999999999</v>
      </c>
      <c r="F160" s="13">
        <f t="shared" si="26"/>
        <v>55.12</v>
      </c>
      <c r="G160" s="13">
        <f t="shared" si="27"/>
        <v>1452.24</v>
      </c>
      <c r="H160" s="87">
        <v>26346.815999999999</v>
      </c>
      <c r="I160" s="13">
        <f t="shared" si="28"/>
        <v>33.780000000000008</v>
      </c>
      <c r="J160" s="13">
        <f t="shared" si="29"/>
        <v>890</v>
      </c>
      <c r="K160" s="27">
        <v>88.9</v>
      </c>
      <c r="L160" s="222">
        <f t="shared" si="30"/>
        <v>2342.2399999999998</v>
      </c>
    </row>
    <row r="161" spans="1:12" s="21" customFormat="1" ht="15.75" customHeight="1">
      <c r="A161" s="297"/>
      <c r="B161" s="314"/>
      <c r="C161" s="81" t="s">
        <v>516</v>
      </c>
      <c r="D161" s="81" t="s">
        <v>295</v>
      </c>
      <c r="E161" s="68">
        <v>25152.400000000001</v>
      </c>
      <c r="F161" s="12">
        <f t="shared" si="26"/>
        <v>11.47</v>
      </c>
      <c r="G161" s="12">
        <f t="shared" si="27"/>
        <v>288.5</v>
      </c>
      <c r="H161" s="68">
        <v>25152.400000000001</v>
      </c>
      <c r="I161" s="12">
        <f t="shared" si="28"/>
        <v>7.0299999999999994</v>
      </c>
      <c r="J161" s="12">
        <f t="shared" si="29"/>
        <v>176.82</v>
      </c>
      <c r="K161" s="27">
        <v>18.5</v>
      </c>
      <c r="L161" s="220">
        <f t="shared" si="30"/>
        <v>465.32</v>
      </c>
    </row>
    <row r="162" spans="1:12" s="21" customFormat="1" ht="25.35" customHeight="1">
      <c r="A162" s="297"/>
      <c r="B162" s="299" t="s">
        <v>517</v>
      </c>
      <c r="C162" s="81" t="s">
        <v>514</v>
      </c>
      <c r="D162" s="13" t="s">
        <v>40</v>
      </c>
      <c r="E162" s="68">
        <v>18750.38</v>
      </c>
      <c r="F162" s="12">
        <f t="shared" si="26"/>
        <v>496</v>
      </c>
      <c r="G162" s="12">
        <f t="shared" si="27"/>
        <v>9300.19</v>
      </c>
      <c r="H162" s="68">
        <v>18750.38</v>
      </c>
      <c r="I162" s="12">
        <f t="shared" si="28"/>
        <v>304</v>
      </c>
      <c r="J162" s="12">
        <f t="shared" si="29"/>
        <v>5700.12</v>
      </c>
      <c r="K162" s="27">
        <v>800</v>
      </c>
      <c r="L162" s="220">
        <f t="shared" si="30"/>
        <v>15000.310000000001</v>
      </c>
    </row>
    <row r="163" spans="1:12" s="21" customFormat="1" ht="29.1" customHeight="1">
      <c r="A163" s="297"/>
      <c r="B163" s="299"/>
      <c r="C163" s="74" t="s">
        <v>515</v>
      </c>
      <c r="D163" s="81" t="s">
        <v>295</v>
      </c>
      <c r="E163" s="87">
        <v>26346.815999999999</v>
      </c>
      <c r="F163" s="12">
        <f t="shared" si="26"/>
        <v>62.25</v>
      </c>
      <c r="G163" s="12">
        <f t="shared" si="27"/>
        <v>1640.09</v>
      </c>
      <c r="H163" s="87">
        <v>26346.815999999999</v>
      </c>
      <c r="I163" s="12">
        <f t="shared" si="28"/>
        <v>38.159999999999997</v>
      </c>
      <c r="J163" s="12">
        <f t="shared" si="29"/>
        <v>1005.39</v>
      </c>
      <c r="K163" s="27">
        <v>100.41</v>
      </c>
      <c r="L163" s="220">
        <f t="shared" si="30"/>
        <v>2645.48</v>
      </c>
    </row>
    <row r="164" spans="1:12" s="21" customFormat="1" ht="17.850000000000001" customHeight="1">
      <c r="A164" s="297"/>
      <c r="B164" s="299"/>
      <c r="C164" s="81" t="s">
        <v>516</v>
      </c>
      <c r="D164" s="81" t="s">
        <v>295</v>
      </c>
      <c r="E164" s="68">
        <v>25152.400000000001</v>
      </c>
      <c r="F164" s="12">
        <f t="shared" si="26"/>
        <v>12.15</v>
      </c>
      <c r="G164" s="12">
        <f t="shared" si="27"/>
        <v>305.60000000000002</v>
      </c>
      <c r="H164" s="68">
        <v>25152.400000000001</v>
      </c>
      <c r="I164" s="12">
        <f t="shared" si="28"/>
        <v>7.4399999999999995</v>
      </c>
      <c r="J164" s="12">
        <f t="shared" si="29"/>
        <v>187.13</v>
      </c>
      <c r="K164" s="27">
        <v>19.59</v>
      </c>
      <c r="L164" s="220">
        <f t="shared" si="30"/>
        <v>492.73</v>
      </c>
    </row>
    <row r="165" spans="1:12" s="21" customFormat="1" ht="33" customHeight="1">
      <c r="A165" s="182" t="s">
        <v>299</v>
      </c>
      <c r="B165" s="9" t="s">
        <v>300</v>
      </c>
      <c r="C165" s="8"/>
      <c r="D165" s="8"/>
      <c r="E165" s="8"/>
      <c r="F165" s="8">
        <f>SUM(F166:F177)</f>
        <v>1524.5700000000004</v>
      </c>
      <c r="G165" s="8">
        <f>SUM(G166:G177)</f>
        <v>17751.82</v>
      </c>
      <c r="H165" s="8"/>
      <c r="I165" s="8">
        <f>SUM(I166:I177)</f>
        <v>934.41600000000005</v>
      </c>
      <c r="J165" s="8">
        <f>SUM(J166:J177)</f>
        <v>10880.18</v>
      </c>
      <c r="K165" s="8">
        <f>SUM(K166:K177)</f>
        <v>2458.9860000000003</v>
      </c>
      <c r="L165" s="183">
        <f>SUM(L166:L177)</f>
        <v>28631.999999999996</v>
      </c>
    </row>
    <row r="166" spans="1:12" s="21" customFormat="1" ht="63.75">
      <c r="A166" s="186" t="s">
        <v>301</v>
      </c>
      <c r="B166" s="14" t="s">
        <v>518</v>
      </c>
      <c r="C166" s="13" t="s">
        <v>33</v>
      </c>
      <c r="D166" s="13" t="s">
        <v>29</v>
      </c>
      <c r="E166" s="68">
        <v>11299.54</v>
      </c>
      <c r="F166" s="11">
        <f t="shared" ref="F166:F177" si="31">ROUND(K166*0.62,2)</f>
        <v>61.38</v>
      </c>
      <c r="G166" s="11">
        <f t="shared" ref="G166:G177" si="32">ROUND(E166*F166/1000,2)</f>
        <v>693.57</v>
      </c>
      <c r="H166" s="68">
        <v>11299.54</v>
      </c>
      <c r="I166" s="11">
        <f t="shared" ref="I166:I177" si="33">K166-F166</f>
        <v>37.619999999999997</v>
      </c>
      <c r="J166" s="11">
        <f t="shared" ref="J166:J177" si="34">ROUND(H166*I166/1000,2)</f>
        <v>425.09</v>
      </c>
      <c r="K166" s="13">
        <v>99</v>
      </c>
      <c r="L166" s="219">
        <f t="shared" ref="L166:L179" si="35">J166+G166</f>
        <v>1118.6600000000001</v>
      </c>
    </row>
    <row r="167" spans="1:12" s="21" customFormat="1" ht="45.75" customHeight="1">
      <c r="A167" s="186" t="s">
        <v>303</v>
      </c>
      <c r="B167" s="14" t="s">
        <v>519</v>
      </c>
      <c r="C167" s="13" t="s">
        <v>33</v>
      </c>
      <c r="D167" s="13" t="s">
        <v>29</v>
      </c>
      <c r="E167" s="68">
        <v>11299.54</v>
      </c>
      <c r="F167" s="13">
        <f t="shared" si="31"/>
        <v>97.79</v>
      </c>
      <c r="G167" s="13">
        <f t="shared" si="32"/>
        <v>1104.98</v>
      </c>
      <c r="H167" s="68">
        <v>11299.54</v>
      </c>
      <c r="I167" s="13">
        <f t="shared" si="33"/>
        <v>59.929999999999993</v>
      </c>
      <c r="J167" s="13">
        <f t="shared" si="34"/>
        <v>677.18</v>
      </c>
      <c r="K167" s="13">
        <v>157.72</v>
      </c>
      <c r="L167" s="222">
        <f t="shared" si="35"/>
        <v>1782.1599999999999</v>
      </c>
    </row>
    <row r="168" spans="1:12" s="21" customFormat="1" ht="60.75" customHeight="1">
      <c r="A168" s="186" t="s">
        <v>306</v>
      </c>
      <c r="B168" s="14" t="s">
        <v>307</v>
      </c>
      <c r="C168" s="13" t="s">
        <v>33</v>
      </c>
      <c r="D168" s="13" t="s">
        <v>29</v>
      </c>
      <c r="E168" s="68">
        <v>11299.54</v>
      </c>
      <c r="F168" s="13">
        <f t="shared" si="31"/>
        <v>434</v>
      </c>
      <c r="G168" s="13">
        <f t="shared" si="32"/>
        <v>4904</v>
      </c>
      <c r="H168" s="68">
        <v>11299.54</v>
      </c>
      <c r="I168" s="13">
        <f t="shared" si="33"/>
        <v>266</v>
      </c>
      <c r="J168" s="13">
        <f t="shared" si="34"/>
        <v>3005.68</v>
      </c>
      <c r="K168" s="13">
        <v>700</v>
      </c>
      <c r="L168" s="222">
        <f t="shared" si="35"/>
        <v>7909.68</v>
      </c>
    </row>
    <row r="169" spans="1:12" s="21" customFormat="1" ht="38.25">
      <c r="A169" s="186" t="s">
        <v>308</v>
      </c>
      <c r="B169" s="14" t="s">
        <v>309</v>
      </c>
      <c r="C169" s="13" t="s">
        <v>33</v>
      </c>
      <c r="D169" s="13" t="s">
        <v>29</v>
      </c>
      <c r="E169" s="68">
        <v>11299.54</v>
      </c>
      <c r="F169" s="13">
        <f t="shared" si="31"/>
        <v>121.72</v>
      </c>
      <c r="G169" s="13">
        <f t="shared" si="32"/>
        <v>1375.38</v>
      </c>
      <c r="H169" s="68">
        <v>11299.54</v>
      </c>
      <c r="I169" s="13">
        <f t="shared" si="33"/>
        <v>74.609000000000009</v>
      </c>
      <c r="J169" s="13">
        <f t="shared" si="34"/>
        <v>843.05</v>
      </c>
      <c r="K169" s="13">
        <v>196.32900000000001</v>
      </c>
      <c r="L169" s="222">
        <f t="shared" si="35"/>
        <v>2218.4300000000003</v>
      </c>
    </row>
    <row r="170" spans="1:12" s="21" customFormat="1" ht="48.75" customHeight="1">
      <c r="A170" s="186" t="s">
        <v>310</v>
      </c>
      <c r="B170" s="14" t="s">
        <v>311</v>
      </c>
      <c r="C170" s="13" t="s">
        <v>33</v>
      </c>
      <c r="D170" s="13" t="s">
        <v>29</v>
      </c>
      <c r="E170" s="68">
        <v>11299.54</v>
      </c>
      <c r="F170" s="13">
        <f t="shared" si="31"/>
        <v>68.2</v>
      </c>
      <c r="G170" s="13">
        <f t="shared" si="32"/>
        <v>770.63</v>
      </c>
      <c r="H170" s="68">
        <v>11299.54</v>
      </c>
      <c r="I170" s="13">
        <f t="shared" si="33"/>
        <v>41.8</v>
      </c>
      <c r="J170" s="13">
        <f t="shared" si="34"/>
        <v>472.32</v>
      </c>
      <c r="K170" s="13">
        <v>110</v>
      </c>
      <c r="L170" s="222">
        <f t="shared" si="35"/>
        <v>1242.95</v>
      </c>
    </row>
    <row r="171" spans="1:12" s="21" customFormat="1" ht="44.25" customHeight="1">
      <c r="A171" s="186" t="s">
        <v>312</v>
      </c>
      <c r="B171" s="14" t="s">
        <v>313</v>
      </c>
      <c r="C171" s="13" t="s">
        <v>33</v>
      </c>
      <c r="D171" s="13" t="s">
        <v>29</v>
      </c>
      <c r="E171" s="68">
        <v>11299.54</v>
      </c>
      <c r="F171" s="13">
        <f t="shared" si="31"/>
        <v>317.44</v>
      </c>
      <c r="G171" s="13">
        <f t="shared" si="32"/>
        <v>3586.93</v>
      </c>
      <c r="H171" s="68">
        <v>11299.54</v>
      </c>
      <c r="I171" s="13">
        <f t="shared" si="33"/>
        <v>194.56</v>
      </c>
      <c r="J171" s="13">
        <f t="shared" si="34"/>
        <v>2198.44</v>
      </c>
      <c r="K171" s="13">
        <v>512</v>
      </c>
      <c r="L171" s="222">
        <f t="shared" si="35"/>
        <v>5785.37</v>
      </c>
    </row>
    <row r="172" spans="1:12" s="21" customFormat="1" ht="41.25" customHeight="1">
      <c r="A172" s="186" t="s">
        <v>314</v>
      </c>
      <c r="B172" s="14" t="s">
        <v>315</v>
      </c>
      <c r="C172" s="13" t="s">
        <v>33</v>
      </c>
      <c r="D172" s="13" t="s">
        <v>29</v>
      </c>
      <c r="E172" s="68">
        <v>11299.54</v>
      </c>
      <c r="F172" s="13">
        <f t="shared" si="31"/>
        <v>10.54</v>
      </c>
      <c r="G172" s="13">
        <f t="shared" si="32"/>
        <v>119.1</v>
      </c>
      <c r="H172" s="68">
        <v>11299.54</v>
      </c>
      <c r="I172" s="13">
        <f t="shared" si="33"/>
        <v>6.4600000000000009</v>
      </c>
      <c r="J172" s="13">
        <f t="shared" si="34"/>
        <v>73</v>
      </c>
      <c r="K172" s="13">
        <v>17</v>
      </c>
      <c r="L172" s="222">
        <f t="shared" si="35"/>
        <v>192.1</v>
      </c>
    </row>
    <row r="173" spans="1:12" s="21" customFormat="1" ht="48.75" customHeight="1">
      <c r="A173" s="186" t="s">
        <v>316</v>
      </c>
      <c r="B173" s="14" t="s">
        <v>317</v>
      </c>
      <c r="C173" s="13" t="s">
        <v>33</v>
      </c>
      <c r="D173" s="13" t="s">
        <v>29</v>
      </c>
      <c r="E173" s="68">
        <v>11299.54</v>
      </c>
      <c r="F173" s="13">
        <f t="shared" si="31"/>
        <v>40.409999999999997</v>
      </c>
      <c r="G173" s="13">
        <f t="shared" si="32"/>
        <v>456.61</v>
      </c>
      <c r="H173" s="68">
        <v>11299.54</v>
      </c>
      <c r="I173" s="13">
        <f t="shared" si="33"/>
        <v>24.77000000000001</v>
      </c>
      <c r="J173" s="13">
        <f t="shared" si="34"/>
        <v>279.89</v>
      </c>
      <c r="K173" s="13">
        <v>65.180000000000007</v>
      </c>
      <c r="L173" s="222">
        <f t="shared" si="35"/>
        <v>736.5</v>
      </c>
    </row>
    <row r="174" spans="1:12" s="21" customFormat="1" ht="70.5" customHeight="1">
      <c r="A174" s="186" t="s">
        <v>318</v>
      </c>
      <c r="B174" s="14" t="s">
        <v>319</v>
      </c>
      <c r="C174" s="71" t="s">
        <v>401</v>
      </c>
      <c r="D174" s="13" t="s">
        <v>402</v>
      </c>
      <c r="E174" s="72">
        <v>12706.37</v>
      </c>
      <c r="F174" s="13">
        <f t="shared" si="31"/>
        <v>49.6</v>
      </c>
      <c r="G174" s="13">
        <f t="shared" si="32"/>
        <v>630.24</v>
      </c>
      <c r="H174" s="72">
        <v>12706.37</v>
      </c>
      <c r="I174" s="13">
        <f t="shared" si="33"/>
        <v>30.4</v>
      </c>
      <c r="J174" s="13">
        <f t="shared" si="34"/>
        <v>386.27</v>
      </c>
      <c r="K174" s="13">
        <v>80</v>
      </c>
      <c r="L174" s="222">
        <f t="shared" si="35"/>
        <v>1016.51</v>
      </c>
    </row>
    <row r="175" spans="1:12" s="21" customFormat="1" ht="48" customHeight="1">
      <c r="A175" s="186" t="s">
        <v>320</v>
      </c>
      <c r="B175" s="14" t="s">
        <v>321</v>
      </c>
      <c r="C175" s="71" t="s">
        <v>401</v>
      </c>
      <c r="D175" s="13" t="s">
        <v>402</v>
      </c>
      <c r="E175" s="72">
        <v>12706.37</v>
      </c>
      <c r="F175" s="13">
        <f t="shared" si="31"/>
        <v>71.92</v>
      </c>
      <c r="G175" s="13">
        <f t="shared" si="32"/>
        <v>913.84</v>
      </c>
      <c r="H175" s="72">
        <v>12706.37</v>
      </c>
      <c r="I175" s="13">
        <f t="shared" si="33"/>
        <v>44.08</v>
      </c>
      <c r="J175" s="13">
        <f t="shared" si="34"/>
        <v>560.1</v>
      </c>
      <c r="K175" s="13">
        <v>116</v>
      </c>
      <c r="L175" s="222">
        <f t="shared" si="35"/>
        <v>1473.94</v>
      </c>
    </row>
    <row r="176" spans="1:12" s="21" customFormat="1" ht="45.75" customHeight="1">
      <c r="A176" s="186" t="s">
        <v>520</v>
      </c>
      <c r="B176" s="14" t="s">
        <v>323</v>
      </c>
      <c r="C176" s="71" t="s">
        <v>401</v>
      </c>
      <c r="D176" s="13" t="s">
        <v>402</v>
      </c>
      <c r="E176" s="72">
        <v>12706.37</v>
      </c>
      <c r="F176" s="13">
        <f t="shared" si="31"/>
        <v>160.4</v>
      </c>
      <c r="G176" s="13">
        <f t="shared" si="32"/>
        <v>2038.1</v>
      </c>
      <c r="H176" s="72">
        <v>12706.37</v>
      </c>
      <c r="I176" s="13">
        <f t="shared" si="33"/>
        <v>98.311999999999983</v>
      </c>
      <c r="J176" s="13">
        <f t="shared" si="34"/>
        <v>1249.19</v>
      </c>
      <c r="K176" s="13">
        <v>258.71199999999999</v>
      </c>
      <c r="L176" s="222">
        <f t="shared" si="35"/>
        <v>3287.29</v>
      </c>
    </row>
    <row r="177" spans="1:12" s="21" customFormat="1" ht="42" customHeight="1">
      <c r="A177" s="186" t="s">
        <v>322</v>
      </c>
      <c r="B177" s="14" t="s">
        <v>325</v>
      </c>
      <c r="C177" s="71" t="s">
        <v>401</v>
      </c>
      <c r="D177" s="13" t="s">
        <v>402</v>
      </c>
      <c r="E177" s="72">
        <v>12706.37</v>
      </c>
      <c r="F177" s="13">
        <f t="shared" si="31"/>
        <v>91.17</v>
      </c>
      <c r="G177" s="13">
        <f t="shared" si="32"/>
        <v>1158.44</v>
      </c>
      <c r="H177" s="72">
        <v>12706.37</v>
      </c>
      <c r="I177" s="13">
        <f t="shared" si="33"/>
        <v>55.874999999999986</v>
      </c>
      <c r="J177" s="13">
        <f t="shared" si="34"/>
        <v>709.97</v>
      </c>
      <c r="K177" s="13">
        <v>147.04499999999999</v>
      </c>
      <c r="L177" s="222">
        <f t="shared" si="35"/>
        <v>1868.41</v>
      </c>
    </row>
    <row r="178" spans="1:12" s="21" customFormat="1" ht="38.25">
      <c r="A178" s="182" t="s">
        <v>326</v>
      </c>
      <c r="B178" s="9" t="s">
        <v>327</v>
      </c>
      <c r="C178" s="8"/>
      <c r="D178" s="8"/>
      <c r="E178" s="9"/>
      <c r="F178" s="8">
        <f>F179</f>
        <v>24.18</v>
      </c>
      <c r="G178" s="8">
        <f>G179</f>
        <v>273.22000000000003</v>
      </c>
      <c r="H178" s="9"/>
      <c r="I178" s="8">
        <f>I179</f>
        <v>14.82</v>
      </c>
      <c r="J178" s="8">
        <f>J179</f>
        <v>167.46</v>
      </c>
      <c r="K178" s="8">
        <f>K179</f>
        <v>39</v>
      </c>
      <c r="L178" s="183">
        <f t="shared" si="35"/>
        <v>440.68000000000006</v>
      </c>
    </row>
    <row r="179" spans="1:12" s="21" customFormat="1" ht="83.25" customHeight="1">
      <c r="A179" s="186" t="s">
        <v>328</v>
      </c>
      <c r="B179" s="14" t="s">
        <v>329</v>
      </c>
      <c r="C179" s="13" t="s">
        <v>45</v>
      </c>
      <c r="D179" s="13" t="s">
        <v>29</v>
      </c>
      <c r="E179" s="68">
        <v>11299.54</v>
      </c>
      <c r="F179" s="13">
        <f>ROUND(K179*0.62,2)</f>
        <v>24.18</v>
      </c>
      <c r="G179" s="13">
        <f>ROUND(E179*F179/1000,2)</f>
        <v>273.22000000000003</v>
      </c>
      <c r="H179" s="68">
        <v>11299.54</v>
      </c>
      <c r="I179" s="13">
        <f>K179-F179</f>
        <v>14.82</v>
      </c>
      <c r="J179" s="13">
        <f>ROUND(H179*I179/1000,2)</f>
        <v>167.46</v>
      </c>
      <c r="K179" s="13">
        <v>39</v>
      </c>
      <c r="L179" s="222">
        <f t="shared" si="35"/>
        <v>440.68000000000006</v>
      </c>
    </row>
    <row r="180" spans="1:12" s="21" customFormat="1" ht="37.5" customHeight="1">
      <c r="A180" s="182" t="s">
        <v>330</v>
      </c>
      <c r="B180" s="9" t="s">
        <v>521</v>
      </c>
      <c r="C180" s="8"/>
      <c r="D180" s="8"/>
      <c r="E180" s="8"/>
      <c r="F180" s="8">
        <f>SUM(F181:F183)</f>
        <v>205.62000000000003</v>
      </c>
      <c r="G180" s="8">
        <f>SUM(G181:G183)</f>
        <v>2519.6799999999998</v>
      </c>
      <c r="H180" s="8"/>
      <c r="I180" s="8">
        <f>SUM(I181:I183)</f>
        <v>126.00999999999998</v>
      </c>
      <c r="J180" s="8">
        <f>SUM(J181:J183)</f>
        <v>1544.1</v>
      </c>
      <c r="K180" s="8">
        <f>SUM(K181:K183)</f>
        <v>331.62999999999994</v>
      </c>
      <c r="L180" s="183">
        <f>SUM(L181:L183)</f>
        <v>4063.7799999999997</v>
      </c>
    </row>
    <row r="181" spans="1:12" s="21" customFormat="1" ht="39.75" customHeight="1">
      <c r="A181" s="186" t="s">
        <v>332</v>
      </c>
      <c r="B181" s="52" t="s">
        <v>333</v>
      </c>
      <c r="C181" s="13" t="s">
        <v>45</v>
      </c>
      <c r="D181" s="13" t="s">
        <v>29</v>
      </c>
      <c r="E181" s="68">
        <v>11299.54</v>
      </c>
      <c r="F181" s="13">
        <f>ROUND(K181*0.62,2)</f>
        <v>112.64</v>
      </c>
      <c r="G181" s="13">
        <f>ROUND(E181*F181/1000,2)</f>
        <v>1272.78</v>
      </c>
      <c r="H181" s="68">
        <v>11299.54</v>
      </c>
      <c r="I181" s="13">
        <f>K181-F181</f>
        <v>69.029999999999987</v>
      </c>
      <c r="J181" s="13">
        <f>ROUND(H181*I181/1000,2)</f>
        <v>780.01</v>
      </c>
      <c r="K181" s="13">
        <v>181.67</v>
      </c>
      <c r="L181" s="190">
        <f>J181+G181</f>
        <v>2052.79</v>
      </c>
    </row>
    <row r="182" spans="1:12" s="21" customFormat="1" ht="42.75" customHeight="1">
      <c r="A182" s="294" t="s">
        <v>334</v>
      </c>
      <c r="B182" s="14" t="s">
        <v>335</v>
      </c>
      <c r="C182" s="71" t="s">
        <v>401</v>
      </c>
      <c r="D182" s="13" t="s">
        <v>402</v>
      </c>
      <c r="E182" s="72">
        <v>12706.37</v>
      </c>
      <c r="F182" s="13">
        <f>ROUND(K182*0.62,2)</f>
        <v>82.15</v>
      </c>
      <c r="G182" s="13">
        <f>ROUND(E182*F182/1000,2)</f>
        <v>1043.83</v>
      </c>
      <c r="H182" s="72">
        <v>12706.37</v>
      </c>
      <c r="I182" s="13">
        <f>K182-F182</f>
        <v>50.349999999999994</v>
      </c>
      <c r="J182" s="13">
        <f>ROUND(H182*I182/1000,2)</f>
        <v>639.77</v>
      </c>
      <c r="K182" s="13">
        <v>132.5</v>
      </c>
      <c r="L182" s="190">
        <f>J182+G182</f>
        <v>1683.6</v>
      </c>
    </row>
    <row r="183" spans="1:12" s="21" customFormat="1" ht="51.75" customHeight="1">
      <c r="A183" s="294"/>
      <c r="B183" s="14" t="s">
        <v>336</v>
      </c>
      <c r="C183" s="81" t="s">
        <v>514</v>
      </c>
      <c r="D183" s="13" t="s">
        <v>40</v>
      </c>
      <c r="E183" s="68">
        <v>18750.38</v>
      </c>
      <c r="F183" s="12">
        <f>ROUND(K183*0.62,2)</f>
        <v>10.83</v>
      </c>
      <c r="G183" s="12">
        <f>ROUND(E183*F183/1000,2)</f>
        <v>203.07</v>
      </c>
      <c r="H183" s="68">
        <v>18750.38</v>
      </c>
      <c r="I183" s="12">
        <f>K183-F183</f>
        <v>6.6300000000000008</v>
      </c>
      <c r="J183" s="12">
        <f>ROUND(H183*I183/1000,2)</f>
        <v>124.32</v>
      </c>
      <c r="K183" s="12">
        <v>17.46</v>
      </c>
      <c r="L183" s="187">
        <f>J183+G183</f>
        <v>327.39</v>
      </c>
    </row>
    <row r="184" spans="1:12" s="21" customFormat="1" ht="26.25" customHeight="1">
      <c r="A184" s="226" t="s">
        <v>340</v>
      </c>
      <c r="B184" s="9" t="s">
        <v>341</v>
      </c>
      <c r="C184" s="8"/>
      <c r="D184" s="8"/>
      <c r="E184" s="9"/>
      <c r="F184" s="8">
        <f>F185+F186</f>
        <v>2747.3899999999994</v>
      </c>
      <c r="G184" s="8">
        <f>G185+G186</f>
        <v>2240.6799999999998</v>
      </c>
      <c r="H184" s="9"/>
      <c r="I184" s="8">
        <f>I185+I186</f>
        <v>1683.8859999999997</v>
      </c>
      <c r="J184" s="8">
        <f>J185+J186</f>
        <v>1373.2600000000002</v>
      </c>
      <c r="K184" s="8">
        <f>K185+K186</f>
        <v>4431.2759999999998</v>
      </c>
      <c r="L184" s="183">
        <f>L185+L186</f>
        <v>3613.9400000000005</v>
      </c>
    </row>
    <row r="185" spans="1:12" s="21" customFormat="1" ht="15" customHeight="1">
      <c r="A185" s="227"/>
      <c r="B185" s="88" t="s">
        <v>522</v>
      </c>
      <c r="C185" s="70"/>
      <c r="D185" s="70"/>
      <c r="E185" s="89"/>
      <c r="F185" s="25">
        <f>SUM(F187:F192)-F189</f>
        <v>146.67999999999938</v>
      </c>
      <c r="G185" s="25">
        <f>SUM(G187:G192)-G189</f>
        <v>2212.94</v>
      </c>
      <c r="H185" s="89"/>
      <c r="I185" s="25">
        <f>SUM(I187:I192)-I189</f>
        <v>89.895999999999958</v>
      </c>
      <c r="J185" s="25">
        <f>SUM(J187:J192)-J189</f>
        <v>1356.2600000000002</v>
      </c>
      <c r="K185" s="25">
        <f>SUM(K187:K192)-K189</f>
        <v>236.57600000000002</v>
      </c>
      <c r="L185" s="192">
        <f>SUM(L187:L192)-L189</f>
        <v>3569.2000000000007</v>
      </c>
    </row>
    <row r="186" spans="1:12" s="21" customFormat="1" ht="15" customHeight="1">
      <c r="A186" s="227"/>
      <c r="B186" s="88" t="s">
        <v>523</v>
      </c>
      <c r="C186" s="70"/>
      <c r="D186" s="70"/>
      <c r="E186" s="89"/>
      <c r="F186" s="25">
        <f>F189</f>
        <v>2600.71</v>
      </c>
      <c r="G186" s="25">
        <f>G189</f>
        <v>27.74</v>
      </c>
      <c r="H186" s="89"/>
      <c r="I186" s="25">
        <f>I189</f>
        <v>1593.9899999999998</v>
      </c>
      <c r="J186" s="25">
        <f>J189</f>
        <v>17</v>
      </c>
      <c r="K186" s="25">
        <f>K189</f>
        <v>4194.7</v>
      </c>
      <c r="L186" s="192">
        <f>L189</f>
        <v>44.739999999999995</v>
      </c>
    </row>
    <row r="187" spans="1:12" s="21" customFormat="1" ht="51">
      <c r="A187" s="228" t="s">
        <v>342</v>
      </c>
      <c r="B187" s="66" t="s">
        <v>343</v>
      </c>
      <c r="C187" s="11" t="s">
        <v>391</v>
      </c>
      <c r="D187" s="11" t="s">
        <v>389</v>
      </c>
      <c r="E187" s="67">
        <v>2184.9899999999998</v>
      </c>
      <c r="F187" s="11">
        <f>ROUND(K187*0.62,2)</f>
        <v>16.12</v>
      </c>
      <c r="G187" s="11">
        <f>ROUND(E187*F187/1000,2)</f>
        <v>35.22</v>
      </c>
      <c r="H187" s="67">
        <v>2184.9899999999998</v>
      </c>
      <c r="I187" s="11">
        <f>K187-F187</f>
        <v>9.879999999999999</v>
      </c>
      <c r="J187" s="11">
        <f>ROUND(H187*I187/1000,2)</f>
        <v>21.59</v>
      </c>
      <c r="K187" s="11">
        <v>26</v>
      </c>
      <c r="L187" s="219">
        <f>J187+G187</f>
        <v>56.81</v>
      </c>
    </row>
    <row r="188" spans="1:12" s="21" customFormat="1" ht="54.75" customHeight="1">
      <c r="A188" s="229" t="s">
        <v>344</v>
      </c>
      <c r="B188" s="14" t="s">
        <v>350</v>
      </c>
      <c r="C188" s="13" t="s">
        <v>33</v>
      </c>
      <c r="D188" s="13" t="s">
        <v>29</v>
      </c>
      <c r="E188" s="68">
        <v>11299.54</v>
      </c>
      <c r="F188" s="13">
        <f>ROUND(K188*0.62,2)</f>
        <v>23.08</v>
      </c>
      <c r="G188" s="13">
        <f>ROUND(E188*F188/1000,2)</f>
        <v>260.79000000000002</v>
      </c>
      <c r="H188" s="68">
        <v>11299.54</v>
      </c>
      <c r="I188" s="13">
        <f>K188-F188</f>
        <v>14.14</v>
      </c>
      <c r="J188" s="13">
        <f>ROUND(H188*I188/1000,2)</f>
        <v>159.78</v>
      </c>
      <c r="K188" s="13">
        <v>37.22</v>
      </c>
      <c r="L188" s="222">
        <f>J188+G188</f>
        <v>420.57000000000005</v>
      </c>
    </row>
    <row r="189" spans="1:12" s="21" customFormat="1" ht="60" customHeight="1">
      <c r="A189" s="229" t="s">
        <v>347</v>
      </c>
      <c r="B189" s="14" t="s">
        <v>524</v>
      </c>
      <c r="C189" s="13" t="s">
        <v>353</v>
      </c>
      <c r="D189" s="133" t="s">
        <v>525</v>
      </c>
      <c r="E189" s="41">
        <f>10664.49/1000</f>
        <v>10.664489999999999</v>
      </c>
      <c r="F189" s="13">
        <f>ROUND(K189*0.62,2)</f>
        <v>2600.71</v>
      </c>
      <c r="G189" s="13">
        <f>ROUND(E189*F189/1000,2)</f>
        <v>27.74</v>
      </c>
      <c r="H189" s="90">
        <f>10664.49/1000</f>
        <v>10.664489999999999</v>
      </c>
      <c r="I189" s="13">
        <f>K189-F189</f>
        <v>1593.9899999999998</v>
      </c>
      <c r="J189" s="13">
        <f>ROUND(H189*I189/1000,2)</f>
        <v>17</v>
      </c>
      <c r="K189" s="13">
        <v>4194.7</v>
      </c>
      <c r="L189" s="222">
        <f>J189+G189</f>
        <v>44.739999999999995</v>
      </c>
    </row>
    <row r="190" spans="1:12" s="21" customFormat="1" ht="30" customHeight="1">
      <c r="A190" s="294" t="s">
        <v>351</v>
      </c>
      <c r="B190" s="296" t="s">
        <v>357</v>
      </c>
      <c r="C190" s="13" t="s">
        <v>444</v>
      </c>
      <c r="D190" s="13" t="s">
        <v>445</v>
      </c>
      <c r="E190" s="79">
        <v>21164.895724265902</v>
      </c>
      <c r="F190" s="13">
        <f>ROUND(K190*0.62,2)</f>
        <v>16.809999999999999</v>
      </c>
      <c r="G190" s="13">
        <f>ROUND(E190*F190/1000,2)</f>
        <v>355.78</v>
      </c>
      <c r="H190" s="79">
        <v>21164.895724265902</v>
      </c>
      <c r="I190" s="13">
        <f>K190-F190</f>
        <v>10.307000000000002</v>
      </c>
      <c r="J190" s="13">
        <f>ROUND(H190*I190/1000,2)</f>
        <v>218.15</v>
      </c>
      <c r="K190" s="13">
        <v>27.117000000000001</v>
      </c>
      <c r="L190" s="222">
        <f>J190+G190</f>
        <v>573.92999999999995</v>
      </c>
    </row>
    <row r="191" spans="1:12" s="21" customFormat="1" ht="39.75" customHeight="1">
      <c r="A191" s="294"/>
      <c r="B191" s="296"/>
      <c r="C191" s="81" t="s">
        <v>60</v>
      </c>
      <c r="D191" s="12" t="s">
        <v>228</v>
      </c>
      <c r="E191" s="91">
        <v>25377.040000000001</v>
      </c>
      <c r="F191" s="12">
        <f>ROUND(K191*0.62,2)</f>
        <v>6.2</v>
      </c>
      <c r="G191" s="12">
        <f>ROUND(E191*F191/1000,2)</f>
        <v>157.34</v>
      </c>
      <c r="H191" s="91">
        <v>25377.040000000001</v>
      </c>
      <c r="I191" s="12">
        <f>K191-F191</f>
        <v>3.8</v>
      </c>
      <c r="J191" s="12">
        <f>ROUND(H191*I191/1000,2)</f>
        <v>96.43</v>
      </c>
      <c r="K191" s="12">
        <v>10</v>
      </c>
      <c r="L191" s="220">
        <f>J191+G191</f>
        <v>253.77</v>
      </c>
    </row>
    <row r="192" spans="1:12" s="21" customFormat="1" ht="58.5" customHeight="1">
      <c r="A192" s="294" t="s">
        <v>354</v>
      </c>
      <c r="B192" s="47" t="s">
        <v>526</v>
      </c>
      <c r="C192" s="32"/>
      <c r="D192" s="32"/>
      <c r="E192" s="32"/>
      <c r="F192" s="32">
        <f>SUM(F193:F198)</f>
        <v>84.47</v>
      </c>
      <c r="G192" s="32">
        <f>SUM(G193:G198)</f>
        <v>1403.81</v>
      </c>
      <c r="H192" s="32"/>
      <c r="I192" s="32">
        <f>SUM(I193:I198)</f>
        <v>51.769000000000005</v>
      </c>
      <c r="J192" s="32">
        <f>SUM(J193:J198)</f>
        <v>860.31000000000006</v>
      </c>
      <c r="K192" s="32">
        <f>SUM(K193:K198)</f>
        <v>136.239</v>
      </c>
      <c r="L192" s="196">
        <f>SUM(L193:L198)</f>
        <v>2264.1200000000003</v>
      </c>
    </row>
    <row r="193" spans="1:12" s="21" customFormat="1" ht="48.75" customHeight="1">
      <c r="A193" s="294"/>
      <c r="B193" s="66" t="s">
        <v>527</v>
      </c>
      <c r="C193" s="71" t="s">
        <v>401</v>
      </c>
      <c r="D193" s="13" t="s">
        <v>402</v>
      </c>
      <c r="E193" s="92">
        <v>12706.37</v>
      </c>
      <c r="F193" s="11">
        <f t="shared" ref="F193:F198" si="36">ROUND(K193*0.62,2)</f>
        <v>20.78</v>
      </c>
      <c r="G193" s="11">
        <f>ROUND(E193*F193/1000,2)</f>
        <v>264.04000000000002</v>
      </c>
      <c r="H193" s="92">
        <v>12706.37</v>
      </c>
      <c r="I193" s="11">
        <f t="shared" ref="I193:I198" si="37">K193-F193</f>
        <v>12.740000000000002</v>
      </c>
      <c r="J193" s="11">
        <f t="shared" ref="J193:J198" si="38">ROUND(H193*I193/1000,2)</f>
        <v>161.88</v>
      </c>
      <c r="K193" s="11">
        <v>33.520000000000003</v>
      </c>
      <c r="L193" s="219">
        <f>J193+G193</f>
        <v>425.92</v>
      </c>
    </row>
    <row r="194" spans="1:12" s="21" customFormat="1" ht="33.6" customHeight="1">
      <c r="A194" s="294"/>
      <c r="B194" s="14" t="s">
        <v>362</v>
      </c>
      <c r="C194" s="74" t="s">
        <v>415</v>
      </c>
      <c r="D194" s="13" t="s">
        <v>228</v>
      </c>
      <c r="E194" s="73">
        <v>33429.14</v>
      </c>
      <c r="F194" s="13">
        <f t="shared" si="36"/>
        <v>18.59</v>
      </c>
      <c r="G194" s="13">
        <f t="shared" ref="G194:G198" si="39">ROUND(E194*F194/1000,2)</f>
        <v>621.45000000000005</v>
      </c>
      <c r="H194" s="73">
        <v>33429.14</v>
      </c>
      <c r="I194" s="13">
        <f t="shared" si="37"/>
        <v>11.388999999999999</v>
      </c>
      <c r="J194" s="13">
        <f t="shared" si="38"/>
        <v>380.72</v>
      </c>
      <c r="K194" s="13">
        <v>29.978999999999999</v>
      </c>
      <c r="L194" s="222">
        <f>J194+G194</f>
        <v>1002.1700000000001</v>
      </c>
    </row>
    <row r="195" spans="1:12" s="21" customFormat="1" ht="30.6" customHeight="1">
      <c r="A195" s="294"/>
      <c r="B195" s="14" t="s">
        <v>366</v>
      </c>
      <c r="C195" s="81" t="s">
        <v>441</v>
      </c>
      <c r="D195" s="13" t="s">
        <v>271</v>
      </c>
      <c r="E195" s="73">
        <v>13706.9</v>
      </c>
      <c r="F195" s="13">
        <f t="shared" si="36"/>
        <v>36.33</v>
      </c>
      <c r="G195" s="13">
        <f t="shared" si="39"/>
        <v>497.97</v>
      </c>
      <c r="H195" s="73">
        <v>13706.9</v>
      </c>
      <c r="I195" s="13">
        <f t="shared" si="37"/>
        <v>22.270000000000003</v>
      </c>
      <c r="J195" s="13">
        <f t="shared" si="38"/>
        <v>305.25</v>
      </c>
      <c r="K195" s="13">
        <v>58.6</v>
      </c>
      <c r="L195" s="222">
        <f>J195+G195</f>
        <v>803.22</v>
      </c>
    </row>
    <row r="196" spans="1:12" s="21" customFormat="1" ht="39.75" customHeight="1">
      <c r="A196" s="311" t="s">
        <v>528</v>
      </c>
      <c r="B196" s="48" t="s">
        <v>367</v>
      </c>
      <c r="C196" s="81" t="s">
        <v>148</v>
      </c>
      <c r="D196" s="13" t="s">
        <v>228</v>
      </c>
      <c r="E196" s="93">
        <v>1615.54</v>
      </c>
      <c r="F196" s="12">
        <f t="shared" si="36"/>
        <v>0</v>
      </c>
      <c r="G196" s="12">
        <f t="shared" si="39"/>
        <v>0</v>
      </c>
      <c r="H196" s="93">
        <v>1615.54</v>
      </c>
      <c r="I196" s="12">
        <f t="shared" si="37"/>
        <v>0</v>
      </c>
      <c r="J196" s="12">
        <f t="shared" si="38"/>
        <v>0</v>
      </c>
      <c r="K196" s="13">
        <v>0</v>
      </c>
      <c r="L196" s="222">
        <f>G196+J196</f>
        <v>0</v>
      </c>
    </row>
    <row r="197" spans="1:12" s="21" customFormat="1" ht="28.5" customHeight="1">
      <c r="A197" s="311"/>
      <c r="B197" s="94" t="s">
        <v>369</v>
      </c>
      <c r="C197" s="13" t="s">
        <v>370</v>
      </c>
      <c r="D197" s="13" t="s">
        <v>40</v>
      </c>
      <c r="E197" s="73">
        <v>2320.34</v>
      </c>
      <c r="F197" s="12">
        <f t="shared" si="36"/>
        <v>8.77</v>
      </c>
      <c r="G197" s="12">
        <f t="shared" si="39"/>
        <v>20.350000000000001</v>
      </c>
      <c r="H197" s="73">
        <v>2320.34</v>
      </c>
      <c r="I197" s="12">
        <f t="shared" si="37"/>
        <v>5.370000000000001</v>
      </c>
      <c r="J197" s="12">
        <f t="shared" si="38"/>
        <v>12.46</v>
      </c>
      <c r="K197" s="13">
        <v>14.14</v>
      </c>
      <c r="L197" s="222">
        <f>G197+J197</f>
        <v>32.81</v>
      </c>
    </row>
    <row r="198" spans="1:12" s="21" customFormat="1" ht="41.25" customHeight="1">
      <c r="A198" s="311"/>
      <c r="B198" s="94" t="s">
        <v>368</v>
      </c>
      <c r="C198" s="81" t="s">
        <v>148</v>
      </c>
      <c r="D198" s="13" t="s">
        <v>228</v>
      </c>
      <c r="E198" s="73">
        <v>1615.54</v>
      </c>
      <c r="F198" s="12">
        <f t="shared" si="36"/>
        <v>0</v>
      </c>
      <c r="G198" s="12">
        <f t="shared" si="39"/>
        <v>0</v>
      </c>
      <c r="H198" s="73">
        <v>1615.54</v>
      </c>
      <c r="I198" s="12">
        <f t="shared" si="37"/>
        <v>0</v>
      </c>
      <c r="J198" s="12">
        <f t="shared" si="38"/>
        <v>0</v>
      </c>
      <c r="K198" s="13">
        <v>0</v>
      </c>
      <c r="L198" s="222">
        <f>G198+J198</f>
        <v>0</v>
      </c>
    </row>
    <row r="199" spans="1:12" s="95" customFormat="1" ht="38.25" customHeight="1">
      <c r="A199" s="216" t="s">
        <v>372</v>
      </c>
      <c r="B199" s="9" t="s">
        <v>736</v>
      </c>
      <c r="C199" s="8"/>
      <c r="D199" s="8"/>
      <c r="E199" s="8"/>
      <c r="F199" s="8">
        <f>F200</f>
        <v>93</v>
      </c>
      <c r="G199" s="8">
        <f>G200</f>
        <v>1181.69</v>
      </c>
      <c r="H199" s="8"/>
      <c r="I199" s="8">
        <f>I200</f>
        <v>57</v>
      </c>
      <c r="J199" s="8">
        <f>J200</f>
        <v>724.26</v>
      </c>
      <c r="K199" s="8">
        <f>K200</f>
        <v>150</v>
      </c>
      <c r="L199" s="183">
        <f>L200</f>
        <v>1905.95</v>
      </c>
    </row>
    <row r="200" spans="1:12" s="21" customFormat="1" ht="66" customHeight="1">
      <c r="A200" s="217" t="s">
        <v>373</v>
      </c>
      <c r="B200" s="51" t="s">
        <v>374</v>
      </c>
      <c r="C200" s="71" t="s">
        <v>401</v>
      </c>
      <c r="D200" s="13" t="s">
        <v>402</v>
      </c>
      <c r="E200" s="92">
        <v>12706.37</v>
      </c>
      <c r="F200" s="50">
        <f>ROUND(K200*0.62,2)</f>
        <v>93</v>
      </c>
      <c r="G200" s="50">
        <f>ROUND(E200*F200/1000,2)</f>
        <v>1181.69</v>
      </c>
      <c r="H200" s="92">
        <v>12706.37</v>
      </c>
      <c r="I200" s="50">
        <f>K200-F200</f>
        <v>57</v>
      </c>
      <c r="J200" s="50">
        <f>ROUND(H200*I200/1000,2)</f>
        <v>724.26</v>
      </c>
      <c r="K200" s="57">
        <v>150</v>
      </c>
      <c r="L200" s="221">
        <f>G200+J200</f>
        <v>1905.95</v>
      </c>
    </row>
    <row r="201" spans="1:12" s="21" customFormat="1" ht="52.5" customHeight="1">
      <c r="A201" s="216" t="s">
        <v>21</v>
      </c>
      <c r="B201" s="9" t="s">
        <v>375</v>
      </c>
      <c r="C201" s="8"/>
      <c r="D201" s="8"/>
      <c r="E201" s="8"/>
      <c r="F201" s="8">
        <f>SUM(F202:F204)</f>
        <v>928.82999999999993</v>
      </c>
      <c r="G201" s="8">
        <f>SUM(G202:G204)</f>
        <v>11313.61</v>
      </c>
      <c r="H201" s="8"/>
      <c r="I201" s="8">
        <f>SUM(I202:I204)</f>
        <v>569.29000000000008</v>
      </c>
      <c r="J201" s="8">
        <f>SUM(J202:J204)</f>
        <v>6934.24</v>
      </c>
      <c r="K201" s="8">
        <f>SUM(K202:K204)</f>
        <v>1498.12</v>
      </c>
      <c r="L201" s="183">
        <f>SUM(L202:L204)</f>
        <v>18247.849999999999</v>
      </c>
    </row>
    <row r="202" spans="1:12" s="21" customFormat="1" ht="63" customHeight="1">
      <c r="A202" s="197" t="s">
        <v>376</v>
      </c>
      <c r="B202" s="14" t="s">
        <v>377</v>
      </c>
      <c r="C202" s="13" t="s">
        <v>33</v>
      </c>
      <c r="D202" s="13" t="s">
        <v>57</v>
      </c>
      <c r="E202" s="72">
        <v>11299.54</v>
      </c>
      <c r="F202" s="11">
        <f>ROUND(K202*0.62,2)</f>
        <v>229.4</v>
      </c>
      <c r="G202" s="11">
        <f>ROUND(E202*F202/1000,2)</f>
        <v>2592.11</v>
      </c>
      <c r="H202" s="68">
        <v>11299.54</v>
      </c>
      <c r="I202" s="11">
        <f>K202-F202</f>
        <v>140.6</v>
      </c>
      <c r="J202" s="11">
        <f>ROUND(H202*I202/1000,2)</f>
        <v>1588.72</v>
      </c>
      <c r="K202" s="13">
        <v>370</v>
      </c>
      <c r="L202" s="219">
        <f>G202+J202</f>
        <v>4180.83</v>
      </c>
    </row>
    <row r="203" spans="1:12" s="21" customFormat="1" ht="42" customHeight="1">
      <c r="A203" s="197" t="s">
        <v>378</v>
      </c>
      <c r="B203" s="14" t="s">
        <v>379</v>
      </c>
      <c r="C203" s="71" t="s">
        <v>401</v>
      </c>
      <c r="D203" s="13" t="s">
        <v>402</v>
      </c>
      <c r="E203" s="92">
        <v>12706.37</v>
      </c>
      <c r="F203" s="13">
        <f>ROUND(K203*0.62,2)</f>
        <v>581.63</v>
      </c>
      <c r="G203" s="13">
        <f>ROUND(E203*F203/1000,2)</f>
        <v>7390.41</v>
      </c>
      <c r="H203" s="73">
        <v>12706.37</v>
      </c>
      <c r="I203" s="13">
        <f>K203-F203</f>
        <v>356.49</v>
      </c>
      <c r="J203" s="13">
        <f>ROUND(H203*I203/1000,2)</f>
        <v>4529.6899999999996</v>
      </c>
      <c r="K203" s="13">
        <v>938.12</v>
      </c>
      <c r="L203" s="222">
        <f>G203+J203</f>
        <v>11920.099999999999</v>
      </c>
    </row>
    <row r="204" spans="1:12" s="21" customFormat="1" ht="40.5" customHeight="1">
      <c r="A204" s="197" t="s">
        <v>380</v>
      </c>
      <c r="B204" s="14" t="s">
        <v>381</v>
      </c>
      <c r="C204" s="13" t="s">
        <v>33</v>
      </c>
      <c r="D204" s="13" t="s">
        <v>57</v>
      </c>
      <c r="E204" s="68">
        <v>11299.54</v>
      </c>
      <c r="F204" s="13">
        <f>ROUND(K204*0.62,2)</f>
        <v>117.8</v>
      </c>
      <c r="G204" s="13">
        <f>ROUND(E204*F204/1000,2)</f>
        <v>1331.09</v>
      </c>
      <c r="H204" s="68">
        <v>11299.54</v>
      </c>
      <c r="I204" s="13">
        <f>K204-F204</f>
        <v>72.2</v>
      </c>
      <c r="J204" s="13">
        <f>ROUND(H204*I204/1000,2)</f>
        <v>815.83</v>
      </c>
      <c r="K204" s="13">
        <v>190</v>
      </c>
      <c r="L204" s="222">
        <f>G204+J204</f>
        <v>2146.92</v>
      </c>
    </row>
    <row r="205" spans="1:12" s="21" customFormat="1" ht="41.25" customHeight="1">
      <c r="A205" s="216" t="s">
        <v>382</v>
      </c>
      <c r="B205" s="9" t="s">
        <v>383</v>
      </c>
      <c r="C205" s="8"/>
      <c r="D205" s="8"/>
      <c r="E205" s="8"/>
      <c r="F205" s="8">
        <f>F206</f>
        <v>86.8</v>
      </c>
      <c r="G205" s="8">
        <f>G206</f>
        <v>980.8</v>
      </c>
      <c r="H205" s="8"/>
      <c r="I205" s="8">
        <f>I206</f>
        <v>53.2</v>
      </c>
      <c r="J205" s="8">
        <f>J206</f>
        <v>601.14</v>
      </c>
      <c r="K205" s="8">
        <f>K206</f>
        <v>140</v>
      </c>
      <c r="L205" s="183">
        <f>L206</f>
        <v>1581.94</v>
      </c>
    </row>
    <row r="206" spans="1:12" s="21" customFormat="1" ht="48" customHeight="1" thickBot="1">
      <c r="A206" s="217" t="s">
        <v>384</v>
      </c>
      <c r="B206" s="51" t="s">
        <v>385</v>
      </c>
      <c r="C206" s="50" t="s">
        <v>33</v>
      </c>
      <c r="D206" s="50" t="s">
        <v>57</v>
      </c>
      <c r="E206" s="68">
        <v>11299.54</v>
      </c>
      <c r="F206" s="50">
        <f>ROUND(K206*0.62,2)</f>
        <v>86.8</v>
      </c>
      <c r="G206" s="50">
        <f>ROUND(E206*F206/1000,2)</f>
        <v>980.8</v>
      </c>
      <c r="H206" s="68">
        <v>11299.54</v>
      </c>
      <c r="I206" s="50">
        <f>K206-F206</f>
        <v>53.2</v>
      </c>
      <c r="J206" s="50">
        <f>ROUND(H206*I206/1000,2)</f>
        <v>601.14</v>
      </c>
      <c r="K206" s="50">
        <v>140</v>
      </c>
      <c r="L206" s="189">
        <f>J206+G206</f>
        <v>1581.94</v>
      </c>
    </row>
    <row r="207" spans="1:12" ht="20.25" customHeight="1">
      <c r="A207" s="242"/>
      <c r="B207" s="243" t="s">
        <v>900</v>
      </c>
      <c r="C207" s="244"/>
      <c r="D207" s="244"/>
      <c r="E207" s="244"/>
      <c r="F207" s="244">
        <f>F208+F211</f>
        <v>42986.2</v>
      </c>
      <c r="G207" s="244">
        <f>G208+G211</f>
        <v>503766.67999999993</v>
      </c>
      <c r="H207" s="244"/>
      <c r="I207" s="244">
        <f>I208+I211</f>
        <v>26346.393300000003</v>
      </c>
      <c r="J207" s="244">
        <f>J208+J211</f>
        <v>308759.75</v>
      </c>
      <c r="K207" s="244">
        <f>K208+K211</f>
        <v>69332.593299999993</v>
      </c>
      <c r="L207" s="245">
        <f>L208+L211</f>
        <v>812526.43</v>
      </c>
    </row>
    <row r="208" spans="1:12" s="7" customFormat="1" ht="18" customHeight="1">
      <c r="A208" s="198"/>
      <c r="B208" s="59" t="s">
        <v>529</v>
      </c>
      <c r="C208" s="58"/>
      <c r="D208" s="58"/>
      <c r="E208" s="58"/>
      <c r="F208" s="58">
        <f>F209+F210</f>
        <v>40385.49</v>
      </c>
      <c r="G208" s="58">
        <f>G209+G210</f>
        <v>503738.93999999994</v>
      </c>
      <c r="H208" s="58"/>
      <c r="I208" s="58">
        <f>I209+I210</f>
        <v>24752.403300000002</v>
      </c>
      <c r="J208" s="58">
        <f>J209+J210</f>
        <v>308742.75</v>
      </c>
      <c r="K208" s="58">
        <f>K209+K210</f>
        <v>65137.893299999996</v>
      </c>
      <c r="L208" s="199">
        <f>L209+L210</f>
        <v>812481.69000000006</v>
      </c>
    </row>
    <row r="209" spans="1:12" s="7" customFormat="1" ht="15" customHeight="1">
      <c r="A209" s="198"/>
      <c r="B209" s="59" t="s">
        <v>103</v>
      </c>
      <c r="C209" s="58"/>
      <c r="D209" s="58"/>
      <c r="E209" s="58"/>
      <c r="F209" s="58">
        <f>F10+F13+F15+F38+F165+F178+F180+F185+F199+F201+F205</f>
        <v>22580.51</v>
      </c>
      <c r="G209" s="58">
        <f>G10+G13+G15+G38+G165+G178+G180+G185+G199+G201+G205</f>
        <v>277788.04999999993</v>
      </c>
      <c r="H209" s="58"/>
      <c r="I209" s="58">
        <f>I10+I13+I15+I38+I165+I178+I180+I185+I199+I201+I205</f>
        <v>13839.6733</v>
      </c>
      <c r="J209" s="58">
        <f>J10+J13+J15+J38+J165+J178+J180+J185+J199+J201+J205</f>
        <v>170256.81999999998</v>
      </c>
      <c r="K209" s="58">
        <f>K10+K13+K15+K38+K165+K178+K180+K185+K199+K201+K205</f>
        <v>36420.183299999997</v>
      </c>
      <c r="L209" s="199">
        <f>L10+L13+L15+L38+L165+L178+L180+L185+L199+L201+L205</f>
        <v>448044.87000000005</v>
      </c>
    </row>
    <row r="210" spans="1:12" s="7" customFormat="1" ht="16.5" customHeight="1">
      <c r="A210" s="198"/>
      <c r="B210" s="59" t="s">
        <v>386</v>
      </c>
      <c r="C210" s="58"/>
      <c r="D210" s="58"/>
      <c r="E210" s="58"/>
      <c r="F210" s="58">
        <f>F39</f>
        <v>17804.98</v>
      </c>
      <c r="G210" s="58">
        <f>G39</f>
        <v>225950.89</v>
      </c>
      <c r="H210" s="58"/>
      <c r="I210" s="58">
        <f>I39</f>
        <v>10912.730000000001</v>
      </c>
      <c r="J210" s="58">
        <f>J39</f>
        <v>138485.93</v>
      </c>
      <c r="K210" s="58">
        <f>K39</f>
        <v>28717.710000000003</v>
      </c>
      <c r="L210" s="199">
        <f>L39</f>
        <v>364436.82</v>
      </c>
    </row>
    <row r="211" spans="1:12" ht="23.25" customHeight="1" thickBot="1">
      <c r="A211" s="200"/>
      <c r="B211" s="201" t="s">
        <v>530</v>
      </c>
      <c r="C211" s="202"/>
      <c r="D211" s="202"/>
      <c r="E211" s="202"/>
      <c r="F211" s="202">
        <f>F186</f>
        <v>2600.71</v>
      </c>
      <c r="G211" s="202">
        <f>G186</f>
        <v>27.74</v>
      </c>
      <c r="H211" s="202"/>
      <c r="I211" s="202">
        <f>I186</f>
        <v>1593.9899999999998</v>
      </c>
      <c r="J211" s="202">
        <f>J186</f>
        <v>17</v>
      </c>
      <c r="K211" s="202">
        <f>K186</f>
        <v>4194.7</v>
      </c>
      <c r="L211" s="203">
        <f>L186</f>
        <v>44.739999999999995</v>
      </c>
    </row>
    <row r="213" spans="1:12" hidden="1"/>
    <row r="214" spans="1:12" hidden="1">
      <c r="B214" s="1" t="s">
        <v>387</v>
      </c>
      <c r="H214" s="4">
        <v>1.1499999999999999</v>
      </c>
    </row>
    <row r="215" spans="1:12" hidden="1">
      <c r="B215" s="1" t="s">
        <v>531</v>
      </c>
      <c r="H215" s="96">
        <v>1.0369999999999999</v>
      </c>
    </row>
    <row r="216" spans="1:12" hidden="1"/>
    <row r="217" spans="1:12" hidden="1"/>
    <row r="218" spans="1:12" hidden="1"/>
    <row r="219" spans="1:12" hidden="1"/>
    <row r="220" spans="1:12" hidden="1"/>
  </sheetData>
  <mergeCells count="63">
    <mergeCell ref="J1:L1"/>
    <mergeCell ref="J2:L2"/>
    <mergeCell ref="J3:L3"/>
    <mergeCell ref="J4:L4"/>
    <mergeCell ref="A5:L5"/>
    <mergeCell ref="A51:A52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A6:A8"/>
    <mergeCell ref="B6:B8"/>
    <mergeCell ref="C6:C8"/>
    <mergeCell ref="D6:D8"/>
    <mergeCell ref="E6:G6"/>
    <mergeCell ref="A22:A23"/>
    <mergeCell ref="A40:A41"/>
    <mergeCell ref="A42:A43"/>
    <mergeCell ref="A45:A46"/>
    <mergeCell ref="A49:A50"/>
    <mergeCell ref="A84:A85"/>
    <mergeCell ref="A53:A54"/>
    <mergeCell ref="A55:A56"/>
    <mergeCell ref="A57:A58"/>
    <mergeCell ref="A59:A60"/>
    <mergeCell ref="A61:A62"/>
    <mergeCell ref="A67:A68"/>
    <mergeCell ref="A69:A70"/>
    <mergeCell ref="A71:A72"/>
    <mergeCell ref="A73:A74"/>
    <mergeCell ref="A76:A79"/>
    <mergeCell ref="A82:A83"/>
    <mergeCell ref="C129:C130"/>
    <mergeCell ref="A131:A138"/>
    <mergeCell ref="A88:A89"/>
    <mergeCell ref="A90:A91"/>
    <mergeCell ref="A92:A93"/>
    <mergeCell ref="A94:A101"/>
    <mergeCell ref="A102:A109"/>
    <mergeCell ref="A110:A121"/>
    <mergeCell ref="A122:A123"/>
    <mergeCell ref="A124:A125"/>
    <mergeCell ref="A126:A127"/>
    <mergeCell ref="A129:A130"/>
    <mergeCell ref="A139:A140"/>
    <mergeCell ref="A192:A195"/>
    <mergeCell ref="A196:A198"/>
    <mergeCell ref="C141:C144"/>
    <mergeCell ref="B142:B143"/>
    <mergeCell ref="A148:A157"/>
    <mergeCell ref="A182:A183"/>
    <mergeCell ref="A190:A191"/>
    <mergeCell ref="B190:B191"/>
    <mergeCell ref="A159:A164"/>
    <mergeCell ref="B159:B161"/>
    <mergeCell ref="B162:B164"/>
    <mergeCell ref="A141:A144"/>
  </mergeCells>
  <pageMargins left="0.39370078740157483" right="0.39370078740157483" top="0.78740157480314965" bottom="0.19685039370078741" header="0.39370078740157483" footer="0.19685039370078741"/>
  <pageSetup paperSize="9" scale="10" fitToHeight="0" pageOrder="overThenDown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W92"/>
  <sheetViews>
    <sheetView zoomScaleNormal="100" workbookViewId="0">
      <selection activeCell="Q3" sqref="Q3:S3"/>
    </sheetView>
  </sheetViews>
  <sheetFormatPr defaultColWidth="9.42578125" defaultRowHeight="12.75" outlineLevelCol="1"/>
  <cols>
    <col min="1" max="1" width="6.140625" style="97" customWidth="1"/>
    <col min="2" max="2" width="42.140625" style="98" customWidth="1"/>
    <col min="3" max="3" width="16.140625" style="99" customWidth="1"/>
    <col min="4" max="4" width="25" style="97" customWidth="1"/>
    <col min="5" max="5" width="12.85546875" style="97" customWidth="1"/>
    <col min="6" max="6" width="12.28515625" style="97" customWidth="1"/>
    <col min="7" max="7" width="9.85546875" style="97" customWidth="1"/>
    <col min="8" max="8" width="10.140625" style="97" customWidth="1"/>
    <col min="9" max="9" width="8.7109375" style="97" customWidth="1"/>
    <col min="10" max="10" width="10" style="97" customWidth="1"/>
    <col min="11" max="11" width="11.28515625" style="97" customWidth="1" outlineLevel="1"/>
    <col min="12" max="12" width="11.7109375" style="97" customWidth="1" outlineLevel="1"/>
    <col min="13" max="13" width="9.42578125" style="97" customWidth="1" outlineLevel="1"/>
    <col min="14" max="14" width="8" style="97" customWidth="1" outlineLevel="1"/>
    <col min="15" max="15" width="9.5703125" style="97" customWidth="1" outlineLevel="1"/>
    <col min="16" max="16" width="8.85546875" style="97" customWidth="1" outlineLevel="1"/>
    <col min="17" max="17" width="12.7109375" style="97" customWidth="1"/>
    <col min="18" max="18" width="12" style="97" customWidth="1"/>
    <col min="19" max="19" width="13.140625" style="97" customWidth="1"/>
    <col min="20" max="20" width="5.85546875" style="100" customWidth="1"/>
    <col min="21" max="21" width="15.42578125" style="97" customWidth="1"/>
    <col min="22" max="257" width="9.42578125" style="97" customWidth="1"/>
    <col min="258" max="258" width="9.42578125" style="5" customWidth="1"/>
    <col min="259" max="16384" width="9.42578125" style="5"/>
  </cols>
  <sheetData>
    <row r="1" spans="1:257" s="276" customFormat="1" ht="18.75">
      <c r="A1" s="271"/>
      <c r="B1" s="271"/>
      <c r="C1" s="272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3" t="s">
        <v>532</v>
      </c>
      <c r="R1" s="274"/>
      <c r="S1" s="274"/>
      <c r="T1" s="275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  <c r="DO1" s="271"/>
      <c r="DP1" s="271"/>
      <c r="DQ1" s="271"/>
      <c r="DR1" s="271"/>
      <c r="DS1" s="271"/>
      <c r="DT1" s="271"/>
      <c r="DU1" s="271"/>
      <c r="DV1" s="271"/>
      <c r="DW1" s="271"/>
      <c r="DX1" s="271"/>
      <c r="DY1" s="271"/>
      <c r="DZ1" s="271"/>
      <c r="EA1" s="271"/>
      <c r="EB1" s="271"/>
      <c r="EC1" s="271"/>
      <c r="ED1" s="271"/>
      <c r="EE1" s="271"/>
      <c r="EF1" s="271"/>
      <c r="EG1" s="271"/>
      <c r="EH1" s="271"/>
      <c r="EI1" s="271"/>
      <c r="EJ1" s="271"/>
      <c r="EK1" s="271"/>
      <c r="EL1" s="271"/>
      <c r="EM1" s="271"/>
      <c r="EN1" s="271"/>
      <c r="EO1" s="271"/>
      <c r="EP1" s="271"/>
      <c r="EQ1" s="271"/>
      <c r="ER1" s="271"/>
      <c r="ES1" s="271"/>
      <c r="ET1" s="271"/>
      <c r="EU1" s="271"/>
      <c r="EV1" s="271"/>
      <c r="EW1" s="271"/>
      <c r="EX1" s="271"/>
      <c r="EY1" s="271"/>
      <c r="EZ1" s="271"/>
      <c r="FA1" s="271"/>
      <c r="FB1" s="271"/>
      <c r="FC1" s="271"/>
      <c r="FD1" s="271"/>
      <c r="FE1" s="271"/>
      <c r="FF1" s="271"/>
      <c r="FG1" s="271"/>
      <c r="FH1" s="271"/>
      <c r="FI1" s="271"/>
      <c r="FJ1" s="271"/>
      <c r="FK1" s="271"/>
      <c r="FL1" s="271"/>
      <c r="FM1" s="271"/>
      <c r="FN1" s="271"/>
      <c r="FO1" s="271"/>
      <c r="FP1" s="271"/>
      <c r="FQ1" s="271"/>
      <c r="FR1" s="271"/>
      <c r="FS1" s="271"/>
      <c r="FT1" s="271"/>
      <c r="FU1" s="271"/>
      <c r="FV1" s="271"/>
      <c r="FW1" s="271"/>
      <c r="FX1" s="271"/>
      <c r="FY1" s="271"/>
      <c r="FZ1" s="271"/>
      <c r="GA1" s="271"/>
      <c r="GB1" s="271"/>
      <c r="GC1" s="271"/>
      <c r="GD1" s="271"/>
      <c r="GE1" s="271"/>
      <c r="GF1" s="271"/>
      <c r="GG1" s="271"/>
      <c r="GH1" s="271"/>
      <c r="GI1" s="271"/>
      <c r="GJ1" s="271"/>
      <c r="GK1" s="271"/>
      <c r="GL1" s="271"/>
      <c r="GM1" s="271"/>
      <c r="GN1" s="271"/>
      <c r="GO1" s="271"/>
      <c r="GP1" s="271"/>
      <c r="GQ1" s="271"/>
      <c r="GR1" s="271"/>
      <c r="GS1" s="271"/>
      <c r="GT1" s="271"/>
      <c r="GU1" s="271"/>
      <c r="GV1" s="271"/>
      <c r="GW1" s="271"/>
      <c r="GX1" s="271"/>
      <c r="GY1" s="271"/>
      <c r="GZ1" s="271"/>
      <c r="HA1" s="271"/>
      <c r="HB1" s="271"/>
      <c r="HC1" s="271"/>
      <c r="HD1" s="271"/>
      <c r="HE1" s="271"/>
      <c r="HF1" s="271"/>
      <c r="HG1" s="271"/>
      <c r="HH1" s="271"/>
      <c r="HI1" s="271"/>
      <c r="HJ1" s="271"/>
      <c r="HK1" s="271"/>
      <c r="HL1" s="271"/>
      <c r="HM1" s="271"/>
      <c r="HN1" s="271"/>
      <c r="HO1" s="271"/>
      <c r="HP1" s="271"/>
      <c r="HQ1" s="271"/>
      <c r="HR1" s="271"/>
      <c r="HS1" s="271"/>
      <c r="HT1" s="271"/>
      <c r="HU1" s="271"/>
      <c r="HV1" s="271"/>
      <c r="HW1" s="271"/>
      <c r="HX1" s="271"/>
      <c r="HY1" s="271"/>
      <c r="HZ1" s="271"/>
      <c r="IA1" s="271"/>
      <c r="IB1" s="271"/>
      <c r="IC1" s="271"/>
      <c r="ID1" s="271"/>
      <c r="IE1" s="271"/>
      <c r="IF1" s="271"/>
      <c r="IG1" s="271"/>
      <c r="IH1" s="271"/>
      <c r="II1" s="271"/>
      <c r="IJ1" s="271"/>
      <c r="IK1" s="271"/>
      <c r="IL1" s="271"/>
      <c r="IM1" s="271"/>
      <c r="IN1" s="271"/>
      <c r="IO1" s="271"/>
      <c r="IP1" s="271"/>
      <c r="IQ1" s="271"/>
      <c r="IR1" s="271"/>
      <c r="IS1" s="271"/>
      <c r="IT1" s="271"/>
      <c r="IU1" s="271"/>
      <c r="IV1" s="271"/>
      <c r="IW1" s="271"/>
    </row>
    <row r="2" spans="1:257" s="276" customFormat="1" ht="15" customHeight="1">
      <c r="A2" s="271"/>
      <c r="B2" s="271"/>
      <c r="C2" s="272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319" t="s">
        <v>1</v>
      </c>
      <c r="R2" s="319"/>
      <c r="S2" s="319"/>
      <c r="T2" s="275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1"/>
      <c r="CP2" s="271"/>
      <c r="CQ2" s="271"/>
      <c r="CR2" s="271"/>
      <c r="CS2" s="271"/>
      <c r="CT2" s="271"/>
      <c r="CU2" s="271"/>
      <c r="CV2" s="271"/>
      <c r="CW2" s="271"/>
      <c r="CX2" s="271"/>
      <c r="CY2" s="271"/>
      <c r="CZ2" s="271"/>
      <c r="DA2" s="271"/>
      <c r="DB2" s="271"/>
      <c r="DC2" s="271"/>
      <c r="DD2" s="271"/>
      <c r="DE2" s="271"/>
      <c r="DF2" s="271"/>
      <c r="DG2" s="271"/>
      <c r="DH2" s="271"/>
      <c r="DI2" s="271"/>
      <c r="DJ2" s="271"/>
      <c r="DK2" s="271"/>
      <c r="DL2" s="271"/>
      <c r="DM2" s="271"/>
      <c r="DN2" s="271"/>
      <c r="DO2" s="271"/>
      <c r="DP2" s="271"/>
      <c r="DQ2" s="271"/>
      <c r="DR2" s="271"/>
      <c r="DS2" s="271"/>
      <c r="DT2" s="271"/>
      <c r="DU2" s="271"/>
      <c r="DV2" s="271"/>
      <c r="DW2" s="271"/>
      <c r="DX2" s="271"/>
      <c r="DY2" s="271"/>
      <c r="DZ2" s="271"/>
      <c r="EA2" s="271"/>
      <c r="EB2" s="271"/>
      <c r="EC2" s="271"/>
      <c r="ED2" s="271"/>
      <c r="EE2" s="271"/>
      <c r="EF2" s="271"/>
      <c r="EG2" s="271"/>
      <c r="EH2" s="271"/>
      <c r="EI2" s="271"/>
      <c r="EJ2" s="271"/>
      <c r="EK2" s="271"/>
      <c r="EL2" s="271"/>
      <c r="EM2" s="271"/>
      <c r="EN2" s="271"/>
      <c r="EO2" s="271"/>
      <c r="EP2" s="271"/>
      <c r="EQ2" s="271"/>
      <c r="ER2" s="271"/>
      <c r="ES2" s="271"/>
      <c r="ET2" s="271"/>
      <c r="EU2" s="271"/>
      <c r="EV2" s="271"/>
      <c r="EW2" s="271"/>
      <c r="EX2" s="271"/>
      <c r="EY2" s="271"/>
      <c r="EZ2" s="271"/>
      <c r="FA2" s="271"/>
      <c r="FB2" s="271"/>
      <c r="FC2" s="271"/>
      <c r="FD2" s="271"/>
      <c r="FE2" s="271"/>
      <c r="FF2" s="271"/>
      <c r="FG2" s="271"/>
      <c r="FH2" s="271"/>
      <c r="FI2" s="271"/>
      <c r="FJ2" s="271"/>
      <c r="FK2" s="271"/>
      <c r="FL2" s="271"/>
      <c r="FM2" s="271"/>
      <c r="FN2" s="271"/>
      <c r="FO2" s="271"/>
      <c r="FP2" s="271"/>
      <c r="FQ2" s="271"/>
      <c r="FR2" s="271"/>
      <c r="FS2" s="271"/>
      <c r="FT2" s="271"/>
      <c r="FU2" s="271"/>
      <c r="FV2" s="271"/>
      <c r="FW2" s="271"/>
      <c r="FX2" s="271"/>
      <c r="FY2" s="271"/>
      <c r="FZ2" s="271"/>
      <c r="GA2" s="271"/>
      <c r="GB2" s="271"/>
      <c r="GC2" s="271"/>
      <c r="GD2" s="271"/>
      <c r="GE2" s="271"/>
      <c r="GF2" s="271"/>
      <c r="GG2" s="271"/>
      <c r="GH2" s="271"/>
      <c r="GI2" s="271"/>
      <c r="GJ2" s="271"/>
      <c r="GK2" s="271"/>
      <c r="GL2" s="271"/>
      <c r="GM2" s="271"/>
      <c r="GN2" s="271"/>
      <c r="GO2" s="271"/>
      <c r="GP2" s="271"/>
      <c r="GQ2" s="271"/>
      <c r="GR2" s="271"/>
      <c r="GS2" s="271"/>
      <c r="GT2" s="271"/>
      <c r="GU2" s="271"/>
      <c r="GV2" s="271"/>
      <c r="GW2" s="271"/>
      <c r="GX2" s="271"/>
      <c r="GY2" s="271"/>
      <c r="GZ2" s="271"/>
      <c r="HA2" s="271"/>
      <c r="HB2" s="271"/>
      <c r="HC2" s="271"/>
      <c r="HD2" s="271"/>
      <c r="HE2" s="271"/>
      <c r="HF2" s="271"/>
      <c r="HG2" s="271"/>
      <c r="HH2" s="271"/>
      <c r="HI2" s="271"/>
      <c r="HJ2" s="271"/>
      <c r="HK2" s="271"/>
      <c r="HL2" s="271"/>
      <c r="HM2" s="271"/>
      <c r="HN2" s="271"/>
      <c r="HO2" s="271"/>
      <c r="HP2" s="271"/>
      <c r="HQ2" s="271"/>
      <c r="HR2" s="271"/>
      <c r="HS2" s="271"/>
      <c r="HT2" s="271"/>
      <c r="HU2" s="271"/>
      <c r="HV2" s="271"/>
      <c r="HW2" s="271"/>
      <c r="HX2" s="271"/>
      <c r="HY2" s="271"/>
      <c r="HZ2" s="271"/>
      <c r="IA2" s="271"/>
      <c r="IB2" s="271"/>
      <c r="IC2" s="271"/>
      <c r="ID2" s="271"/>
      <c r="IE2" s="271"/>
      <c r="IF2" s="271"/>
      <c r="IG2" s="271"/>
      <c r="IH2" s="271"/>
      <c r="II2" s="271"/>
      <c r="IJ2" s="271"/>
      <c r="IK2" s="271"/>
      <c r="IL2" s="271"/>
      <c r="IM2" s="271"/>
      <c r="IN2" s="271"/>
      <c r="IO2" s="271"/>
      <c r="IP2" s="271"/>
      <c r="IQ2" s="271"/>
      <c r="IR2" s="271"/>
      <c r="IS2" s="271"/>
      <c r="IT2" s="271"/>
      <c r="IU2" s="271"/>
      <c r="IV2" s="271"/>
      <c r="IW2" s="271"/>
    </row>
    <row r="3" spans="1:257" s="276" customFormat="1" ht="15.75" customHeight="1">
      <c r="A3" s="271"/>
      <c r="B3" s="271"/>
      <c r="C3" s="272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7"/>
      <c r="Q3" s="319" t="s">
        <v>2</v>
      </c>
      <c r="R3" s="319"/>
      <c r="S3" s="319"/>
      <c r="T3" s="275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1"/>
      <c r="BT3" s="271"/>
      <c r="BU3" s="271"/>
      <c r="BV3" s="271"/>
      <c r="BW3" s="271"/>
      <c r="BX3" s="271"/>
      <c r="BY3" s="271"/>
      <c r="BZ3" s="271"/>
      <c r="CA3" s="271"/>
      <c r="CB3" s="271"/>
      <c r="CC3" s="271"/>
      <c r="CD3" s="271"/>
      <c r="CE3" s="271"/>
      <c r="CF3" s="271"/>
      <c r="CG3" s="271"/>
      <c r="CH3" s="271"/>
      <c r="CI3" s="271"/>
      <c r="CJ3" s="271"/>
      <c r="CK3" s="271"/>
      <c r="CL3" s="271"/>
      <c r="CM3" s="271"/>
      <c r="CN3" s="271"/>
      <c r="CO3" s="271"/>
      <c r="CP3" s="271"/>
      <c r="CQ3" s="271"/>
      <c r="CR3" s="271"/>
      <c r="CS3" s="271"/>
      <c r="CT3" s="271"/>
      <c r="CU3" s="271"/>
      <c r="CV3" s="271"/>
      <c r="CW3" s="271"/>
      <c r="CX3" s="271"/>
      <c r="CY3" s="271"/>
      <c r="CZ3" s="271"/>
      <c r="DA3" s="271"/>
      <c r="DB3" s="271"/>
      <c r="DC3" s="271"/>
      <c r="DD3" s="271"/>
      <c r="DE3" s="271"/>
      <c r="DF3" s="271"/>
      <c r="DG3" s="271"/>
      <c r="DH3" s="271"/>
      <c r="DI3" s="271"/>
      <c r="DJ3" s="271"/>
      <c r="DK3" s="271"/>
      <c r="DL3" s="271"/>
      <c r="DM3" s="271"/>
      <c r="DN3" s="271"/>
      <c r="DO3" s="271"/>
      <c r="DP3" s="271"/>
      <c r="DQ3" s="271"/>
      <c r="DR3" s="271"/>
      <c r="DS3" s="271"/>
      <c r="DT3" s="271"/>
      <c r="DU3" s="271"/>
      <c r="DV3" s="271"/>
      <c r="DW3" s="271"/>
      <c r="DX3" s="271"/>
      <c r="DY3" s="271"/>
      <c r="DZ3" s="271"/>
      <c r="EA3" s="271"/>
      <c r="EB3" s="271"/>
      <c r="EC3" s="271"/>
      <c r="ED3" s="271"/>
      <c r="EE3" s="271"/>
      <c r="EF3" s="271"/>
      <c r="EG3" s="271"/>
      <c r="EH3" s="271"/>
      <c r="EI3" s="271"/>
      <c r="EJ3" s="271"/>
      <c r="EK3" s="271"/>
      <c r="EL3" s="271"/>
      <c r="EM3" s="271"/>
      <c r="EN3" s="271"/>
      <c r="EO3" s="271"/>
      <c r="EP3" s="271"/>
      <c r="EQ3" s="271"/>
      <c r="ER3" s="271"/>
      <c r="ES3" s="271"/>
      <c r="ET3" s="271"/>
      <c r="EU3" s="271"/>
      <c r="EV3" s="271"/>
      <c r="EW3" s="271"/>
      <c r="EX3" s="271"/>
      <c r="EY3" s="271"/>
      <c r="EZ3" s="271"/>
      <c r="FA3" s="271"/>
      <c r="FB3" s="271"/>
      <c r="FC3" s="271"/>
      <c r="FD3" s="271"/>
      <c r="FE3" s="271"/>
      <c r="FF3" s="271"/>
      <c r="FG3" s="271"/>
      <c r="FH3" s="271"/>
      <c r="FI3" s="271"/>
      <c r="FJ3" s="271"/>
      <c r="FK3" s="271"/>
      <c r="FL3" s="271"/>
      <c r="FM3" s="271"/>
      <c r="FN3" s="271"/>
      <c r="FO3" s="271"/>
      <c r="FP3" s="271"/>
      <c r="FQ3" s="271"/>
      <c r="FR3" s="271"/>
      <c r="FS3" s="271"/>
      <c r="FT3" s="271"/>
      <c r="FU3" s="271"/>
      <c r="FV3" s="271"/>
      <c r="FW3" s="271"/>
      <c r="FX3" s="271"/>
      <c r="FY3" s="271"/>
      <c r="FZ3" s="271"/>
      <c r="GA3" s="271"/>
      <c r="GB3" s="271"/>
      <c r="GC3" s="271"/>
      <c r="GD3" s="271"/>
      <c r="GE3" s="271"/>
      <c r="GF3" s="271"/>
      <c r="GG3" s="271"/>
      <c r="GH3" s="271"/>
      <c r="GI3" s="271"/>
      <c r="GJ3" s="271"/>
      <c r="GK3" s="271"/>
      <c r="GL3" s="271"/>
      <c r="GM3" s="271"/>
      <c r="GN3" s="271"/>
      <c r="GO3" s="271"/>
      <c r="GP3" s="271"/>
      <c r="GQ3" s="271"/>
      <c r="GR3" s="271"/>
      <c r="GS3" s="271"/>
      <c r="GT3" s="271"/>
      <c r="GU3" s="271"/>
      <c r="GV3" s="271"/>
      <c r="GW3" s="271"/>
      <c r="GX3" s="271"/>
      <c r="GY3" s="271"/>
      <c r="GZ3" s="271"/>
      <c r="HA3" s="271"/>
      <c r="HB3" s="271"/>
      <c r="HC3" s="271"/>
      <c r="HD3" s="271"/>
      <c r="HE3" s="271"/>
      <c r="HF3" s="271"/>
      <c r="HG3" s="271"/>
      <c r="HH3" s="271"/>
      <c r="HI3" s="271"/>
      <c r="HJ3" s="271"/>
      <c r="HK3" s="271"/>
      <c r="HL3" s="271"/>
      <c r="HM3" s="271"/>
      <c r="HN3" s="271"/>
      <c r="HO3" s="271"/>
      <c r="HP3" s="271"/>
      <c r="HQ3" s="271"/>
      <c r="HR3" s="271"/>
      <c r="HS3" s="271"/>
      <c r="HT3" s="271"/>
      <c r="HU3" s="271"/>
      <c r="HV3" s="271"/>
      <c r="HW3" s="271"/>
      <c r="HX3" s="271"/>
      <c r="HY3" s="271"/>
      <c r="HZ3" s="271"/>
      <c r="IA3" s="271"/>
      <c r="IB3" s="271"/>
      <c r="IC3" s="271"/>
      <c r="ID3" s="271"/>
      <c r="IE3" s="271"/>
      <c r="IF3" s="271"/>
      <c r="IG3" s="271"/>
      <c r="IH3" s="271"/>
      <c r="II3" s="271"/>
      <c r="IJ3" s="271"/>
      <c r="IK3" s="271"/>
      <c r="IL3" s="271"/>
      <c r="IM3" s="271"/>
      <c r="IN3" s="271"/>
      <c r="IO3" s="271"/>
      <c r="IP3" s="271"/>
      <c r="IQ3" s="271"/>
      <c r="IR3" s="271"/>
      <c r="IS3" s="271"/>
      <c r="IT3" s="271"/>
      <c r="IU3" s="271"/>
      <c r="IV3" s="271"/>
      <c r="IW3" s="271"/>
    </row>
    <row r="4" spans="1:257" s="276" customFormat="1" ht="15.75" customHeight="1">
      <c r="A4" s="271"/>
      <c r="B4" s="271"/>
      <c r="C4" s="272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7"/>
      <c r="Q4" s="320" t="s">
        <v>916</v>
      </c>
      <c r="R4" s="320"/>
      <c r="S4" s="320"/>
      <c r="T4" s="275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1"/>
      <c r="DK4" s="271"/>
      <c r="DL4" s="271"/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1"/>
      <c r="EE4" s="271"/>
      <c r="EF4" s="271"/>
      <c r="EG4" s="271"/>
      <c r="EH4" s="271"/>
      <c r="EI4" s="271"/>
      <c r="EJ4" s="271"/>
      <c r="EK4" s="271"/>
      <c r="EL4" s="271"/>
      <c r="EM4" s="271"/>
      <c r="EN4" s="271"/>
      <c r="EO4" s="271"/>
      <c r="EP4" s="271"/>
      <c r="EQ4" s="271"/>
      <c r="ER4" s="271"/>
      <c r="ES4" s="271"/>
      <c r="ET4" s="271"/>
      <c r="EU4" s="271"/>
      <c r="EV4" s="271"/>
      <c r="EW4" s="271"/>
      <c r="EX4" s="271"/>
      <c r="EY4" s="271"/>
      <c r="EZ4" s="271"/>
      <c r="FA4" s="271"/>
      <c r="FB4" s="271"/>
      <c r="FC4" s="271"/>
      <c r="FD4" s="271"/>
      <c r="FE4" s="271"/>
      <c r="FF4" s="271"/>
      <c r="FG4" s="271"/>
      <c r="FH4" s="271"/>
      <c r="FI4" s="271"/>
      <c r="FJ4" s="271"/>
      <c r="FK4" s="271"/>
      <c r="FL4" s="271"/>
      <c r="FM4" s="271"/>
      <c r="FN4" s="271"/>
      <c r="FO4" s="271"/>
      <c r="FP4" s="271"/>
      <c r="FQ4" s="271"/>
      <c r="FR4" s="271"/>
      <c r="FS4" s="271"/>
      <c r="FT4" s="271"/>
      <c r="FU4" s="271"/>
      <c r="FV4" s="271"/>
      <c r="FW4" s="271"/>
      <c r="FX4" s="271"/>
      <c r="FY4" s="271"/>
      <c r="FZ4" s="271"/>
      <c r="GA4" s="271"/>
      <c r="GB4" s="271"/>
      <c r="GC4" s="271"/>
      <c r="GD4" s="271"/>
      <c r="GE4" s="271"/>
      <c r="GF4" s="271"/>
      <c r="GG4" s="271"/>
      <c r="GH4" s="271"/>
      <c r="GI4" s="271"/>
      <c r="GJ4" s="271"/>
      <c r="GK4" s="271"/>
      <c r="GL4" s="271"/>
      <c r="GM4" s="271"/>
      <c r="GN4" s="271"/>
      <c r="GO4" s="271"/>
      <c r="GP4" s="271"/>
      <c r="GQ4" s="271"/>
      <c r="GR4" s="271"/>
      <c r="GS4" s="271"/>
      <c r="GT4" s="271"/>
      <c r="GU4" s="271"/>
      <c r="GV4" s="271"/>
      <c r="GW4" s="271"/>
      <c r="GX4" s="271"/>
      <c r="GY4" s="271"/>
      <c r="GZ4" s="271"/>
      <c r="HA4" s="271"/>
      <c r="HB4" s="271"/>
      <c r="HC4" s="271"/>
      <c r="HD4" s="271"/>
      <c r="HE4" s="271"/>
      <c r="HF4" s="271"/>
      <c r="HG4" s="271"/>
      <c r="HH4" s="271"/>
      <c r="HI4" s="271"/>
      <c r="HJ4" s="271"/>
      <c r="HK4" s="271"/>
      <c r="HL4" s="271"/>
      <c r="HM4" s="271"/>
      <c r="HN4" s="271"/>
      <c r="HO4" s="271"/>
      <c r="HP4" s="271"/>
      <c r="HQ4" s="271"/>
      <c r="HR4" s="271"/>
      <c r="HS4" s="271"/>
      <c r="HT4" s="271"/>
      <c r="HU4" s="271"/>
      <c r="HV4" s="271"/>
      <c r="HW4" s="271"/>
      <c r="HX4" s="271"/>
      <c r="HY4" s="271"/>
      <c r="HZ4" s="271"/>
      <c r="IA4" s="271"/>
      <c r="IB4" s="271"/>
      <c r="IC4" s="271"/>
      <c r="ID4" s="271"/>
      <c r="IE4" s="271"/>
      <c r="IF4" s="271"/>
      <c r="IG4" s="271"/>
      <c r="IH4" s="271"/>
      <c r="II4" s="271"/>
      <c r="IJ4" s="271"/>
      <c r="IK4" s="271"/>
      <c r="IL4" s="271"/>
      <c r="IM4" s="271"/>
      <c r="IN4" s="271"/>
      <c r="IO4" s="271"/>
      <c r="IP4" s="271"/>
      <c r="IQ4" s="271"/>
      <c r="IR4" s="271"/>
      <c r="IS4" s="271"/>
      <c r="IT4" s="271"/>
      <c r="IU4" s="271"/>
      <c r="IV4" s="271"/>
      <c r="IW4" s="271"/>
    </row>
    <row r="5" spans="1:257" s="276" customFormat="1" ht="37.5" customHeight="1" thickBot="1">
      <c r="A5" s="321" t="s">
        <v>913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275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  <c r="BI5" s="271"/>
      <c r="BJ5" s="271"/>
      <c r="BK5" s="271"/>
      <c r="BL5" s="271"/>
      <c r="BM5" s="271"/>
      <c r="BN5" s="271"/>
      <c r="BO5" s="271"/>
      <c r="BP5" s="271"/>
      <c r="BQ5" s="271"/>
      <c r="BR5" s="271"/>
      <c r="BS5" s="271"/>
      <c r="BT5" s="271"/>
      <c r="BU5" s="271"/>
      <c r="BV5" s="271"/>
      <c r="BW5" s="271"/>
      <c r="BX5" s="271"/>
      <c r="BY5" s="271"/>
      <c r="BZ5" s="271"/>
      <c r="CA5" s="271"/>
      <c r="CB5" s="271"/>
      <c r="CC5" s="271"/>
      <c r="CD5" s="271"/>
      <c r="CE5" s="271"/>
      <c r="CF5" s="271"/>
      <c r="CG5" s="271"/>
      <c r="CH5" s="271"/>
      <c r="CI5" s="271"/>
      <c r="CJ5" s="271"/>
      <c r="CK5" s="271"/>
      <c r="CL5" s="271"/>
      <c r="CM5" s="271"/>
      <c r="CN5" s="271"/>
      <c r="CO5" s="271"/>
      <c r="CP5" s="271"/>
      <c r="CQ5" s="271"/>
      <c r="CR5" s="271"/>
      <c r="CS5" s="271"/>
      <c r="CT5" s="271"/>
      <c r="CU5" s="271"/>
      <c r="CV5" s="271"/>
      <c r="CW5" s="271"/>
      <c r="CX5" s="271"/>
      <c r="CY5" s="271"/>
      <c r="CZ5" s="271"/>
      <c r="DA5" s="271"/>
      <c r="DB5" s="271"/>
      <c r="DC5" s="271"/>
      <c r="DD5" s="271"/>
      <c r="DE5" s="271"/>
      <c r="DF5" s="271"/>
      <c r="DG5" s="271"/>
      <c r="DH5" s="271"/>
      <c r="DI5" s="271"/>
      <c r="DJ5" s="271"/>
      <c r="DK5" s="271"/>
      <c r="DL5" s="271"/>
      <c r="DM5" s="271"/>
      <c r="DN5" s="271"/>
      <c r="DO5" s="271"/>
      <c r="DP5" s="271"/>
      <c r="DQ5" s="271"/>
      <c r="DR5" s="271"/>
      <c r="DS5" s="271"/>
      <c r="DT5" s="271"/>
      <c r="DU5" s="271"/>
      <c r="DV5" s="271"/>
      <c r="DW5" s="271"/>
      <c r="DX5" s="271"/>
      <c r="DY5" s="271"/>
      <c r="DZ5" s="271"/>
      <c r="EA5" s="271"/>
      <c r="EB5" s="271"/>
      <c r="EC5" s="271"/>
      <c r="ED5" s="271"/>
      <c r="EE5" s="271"/>
      <c r="EF5" s="271"/>
      <c r="EG5" s="271"/>
      <c r="EH5" s="271"/>
      <c r="EI5" s="271"/>
      <c r="EJ5" s="271"/>
      <c r="EK5" s="271"/>
      <c r="EL5" s="271"/>
      <c r="EM5" s="271"/>
      <c r="EN5" s="271"/>
      <c r="EO5" s="271"/>
      <c r="EP5" s="271"/>
      <c r="EQ5" s="271"/>
      <c r="ER5" s="271"/>
      <c r="ES5" s="271"/>
      <c r="ET5" s="271"/>
      <c r="EU5" s="271"/>
      <c r="EV5" s="271"/>
      <c r="EW5" s="271"/>
      <c r="EX5" s="271"/>
      <c r="EY5" s="271"/>
      <c r="EZ5" s="271"/>
      <c r="FA5" s="271"/>
      <c r="FB5" s="271"/>
      <c r="FC5" s="271"/>
      <c r="FD5" s="271"/>
      <c r="FE5" s="271"/>
      <c r="FF5" s="271"/>
      <c r="FG5" s="271"/>
      <c r="FH5" s="271"/>
      <c r="FI5" s="271"/>
      <c r="FJ5" s="271"/>
      <c r="FK5" s="271"/>
      <c r="FL5" s="271"/>
      <c r="FM5" s="271"/>
      <c r="FN5" s="271"/>
      <c r="FO5" s="271"/>
      <c r="FP5" s="271"/>
      <c r="FQ5" s="271"/>
      <c r="FR5" s="271"/>
      <c r="FS5" s="271"/>
      <c r="FT5" s="271"/>
      <c r="FU5" s="271"/>
      <c r="FV5" s="271"/>
      <c r="FW5" s="271"/>
      <c r="FX5" s="271"/>
      <c r="FY5" s="271"/>
      <c r="FZ5" s="271"/>
      <c r="GA5" s="271"/>
      <c r="GB5" s="271"/>
      <c r="GC5" s="271"/>
      <c r="GD5" s="271"/>
      <c r="GE5" s="271"/>
      <c r="GF5" s="271"/>
      <c r="GG5" s="271"/>
      <c r="GH5" s="271"/>
      <c r="GI5" s="271"/>
      <c r="GJ5" s="271"/>
      <c r="GK5" s="271"/>
      <c r="GL5" s="271"/>
      <c r="GM5" s="271"/>
      <c r="GN5" s="271"/>
      <c r="GO5" s="271"/>
      <c r="GP5" s="271"/>
      <c r="GQ5" s="271"/>
      <c r="GR5" s="271"/>
      <c r="GS5" s="271"/>
      <c r="GT5" s="271"/>
      <c r="GU5" s="271"/>
      <c r="GV5" s="271"/>
      <c r="GW5" s="271"/>
      <c r="GX5" s="271"/>
      <c r="GY5" s="271"/>
      <c r="GZ5" s="271"/>
      <c r="HA5" s="271"/>
      <c r="HB5" s="271"/>
      <c r="HC5" s="271"/>
      <c r="HD5" s="271"/>
      <c r="HE5" s="271"/>
      <c r="HF5" s="271"/>
      <c r="HG5" s="271"/>
      <c r="HH5" s="271"/>
      <c r="HI5" s="271"/>
      <c r="HJ5" s="271"/>
      <c r="HK5" s="271"/>
      <c r="HL5" s="271"/>
      <c r="HM5" s="271"/>
      <c r="HN5" s="271"/>
      <c r="HO5" s="271"/>
      <c r="HP5" s="271"/>
      <c r="HQ5" s="271"/>
      <c r="HR5" s="271"/>
      <c r="HS5" s="271"/>
      <c r="HT5" s="271"/>
      <c r="HU5" s="271"/>
      <c r="HV5" s="271"/>
      <c r="HW5" s="271"/>
      <c r="HX5" s="271"/>
      <c r="HY5" s="271"/>
      <c r="HZ5" s="271"/>
      <c r="IA5" s="271"/>
      <c r="IB5" s="271"/>
      <c r="IC5" s="271"/>
      <c r="ID5" s="271"/>
      <c r="IE5" s="271"/>
      <c r="IF5" s="271"/>
      <c r="IG5" s="271"/>
      <c r="IH5" s="271"/>
      <c r="II5" s="271"/>
      <c r="IJ5" s="271"/>
      <c r="IK5" s="271"/>
      <c r="IL5" s="271"/>
      <c r="IM5" s="271"/>
      <c r="IN5" s="271"/>
      <c r="IO5" s="271"/>
      <c r="IP5" s="271"/>
      <c r="IQ5" s="271"/>
      <c r="IR5" s="271"/>
      <c r="IS5" s="271"/>
      <c r="IT5" s="271"/>
      <c r="IU5" s="271"/>
      <c r="IV5" s="271"/>
      <c r="IW5" s="271"/>
    </row>
    <row r="6" spans="1:257" ht="14.25" customHeight="1">
      <c r="A6" s="302" t="s">
        <v>533</v>
      </c>
      <c r="B6" s="305" t="s">
        <v>6</v>
      </c>
      <c r="C6" s="305" t="s">
        <v>7</v>
      </c>
      <c r="D6" s="305" t="s">
        <v>8</v>
      </c>
      <c r="E6" s="305" t="s">
        <v>534</v>
      </c>
      <c r="F6" s="305"/>
      <c r="G6" s="305"/>
      <c r="H6" s="305"/>
      <c r="I6" s="305"/>
      <c r="J6" s="305"/>
      <c r="K6" s="305" t="s">
        <v>535</v>
      </c>
      <c r="L6" s="305"/>
      <c r="M6" s="305"/>
      <c r="N6" s="305"/>
      <c r="O6" s="305"/>
      <c r="P6" s="305"/>
      <c r="Q6" s="305" t="s">
        <v>11</v>
      </c>
      <c r="R6" s="305"/>
      <c r="S6" s="308"/>
    </row>
    <row r="7" spans="1:257" ht="26.25" customHeight="1">
      <c r="A7" s="303"/>
      <c r="B7" s="306"/>
      <c r="C7" s="306"/>
      <c r="D7" s="306"/>
      <c r="E7" s="306" t="s">
        <v>536</v>
      </c>
      <c r="F7" s="306"/>
      <c r="G7" s="70" t="s">
        <v>537</v>
      </c>
      <c r="H7" s="306" t="s">
        <v>911</v>
      </c>
      <c r="I7" s="306" t="s">
        <v>538</v>
      </c>
      <c r="J7" s="306" t="s">
        <v>860</v>
      </c>
      <c r="K7" s="306" t="s">
        <v>536</v>
      </c>
      <c r="L7" s="306"/>
      <c r="M7" s="70" t="s">
        <v>537</v>
      </c>
      <c r="N7" s="306" t="s">
        <v>911</v>
      </c>
      <c r="O7" s="306" t="s">
        <v>538</v>
      </c>
      <c r="P7" s="306" t="s">
        <v>858</v>
      </c>
      <c r="Q7" s="306" t="s">
        <v>911</v>
      </c>
      <c r="R7" s="306" t="s">
        <v>538</v>
      </c>
      <c r="S7" s="309" t="s">
        <v>858</v>
      </c>
    </row>
    <row r="8" spans="1:257" ht="65.849999999999994" customHeight="1" thickBot="1">
      <c r="A8" s="304"/>
      <c r="B8" s="307"/>
      <c r="C8" s="307"/>
      <c r="D8" s="307"/>
      <c r="E8" s="235" t="s">
        <v>869</v>
      </c>
      <c r="F8" s="235" t="s">
        <v>871</v>
      </c>
      <c r="G8" s="235" t="s">
        <v>748</v>
      </c>
      <c r="H8" s="307"/>
      <c r="I8" s="307"/>
      <c r="J8" s="307"/>
      <c r="K8" s="235" t="s">
        <v>870</v>
      </c>
      <c r="L8" s="235" t="s">
        <v>871</v>
      </c>
      <c r="M8" s="235" t="s">
        <v>748</v>
      </c>
      <c r="N8" s="307"/>
      <c r="O8" s="307"/>
      <c r="P8" s="307"/>
      <c r="Q8" s="307"/>
      <c r="R8" s="307"/>
      <c r="S8" s="310"/>
    </row>
    <row r="9" spans="1:257" s="102" customFormat="1" ht="13.5" thickBot="1">
      <c r="A9" s="236" t="s">
        <v>12</v>
      </c>
      <c r="B9" s="237" t="s">
        <v>13</v>
      </c>
      <c r="C9" s="237" t="s">
        <v>14</v>
      </c>
      <c r="D9" s="237" t="s">
        <v>15</v>
      </c>
      <c r="E9" s="237" t="s">
        <v>16</v>
      </c>
      <c r="F9" s="237" t="s">
        <v>17</v>
      </c>
      <c r="G9" s="237" t="s">
        <v>18</v>
      </c>
      <c r="H9" s="237" t="s">
        <v>19</v>
      </c>
      <c r="I9" s="237" t="s">
        <v>20</v>
      </c>
      <c r="J9" s="237" t="s">
        <v>21</v>
      </c>
      <c r="K9" s="237" t="s">
        <v>22</v>
      </c>
      <c r="L9" s="237" t="s">
        <v>23</v>
      </c>
      <c r="M9" s="237" t="s">
        <v>539</v>
      </c>
      <c r="N9" s="237" t="s">
        <v>540</v>
      </c>
      <c r="O9" s="237" t="s">
        <v>541</v>
      </c>
      <c r="P9" s="237" t="s">
        <v>542</v>
      </c>
      <c r="Q9" s="237" t="s">
        <v>543</v>
      </c>
      <c r="R9" s="237" t="s">
        <v>544</v>
      </c>
      <c r="S9" s="238" t="s">
        <v>545</v>
      </c>
      <c r="T9" s="101"/>
    </row>
    <row r="10" spans="1:257" ht="25.5" customHeight="1">
      <c r="A10" s="204" t="s">
        <v>41</v>
      </c>
      <c r="B10" s="205" t="s">
        <v>392</v>
      </c>
      <c r="C10" s="139"/>
      <c r="D10" s="139"/>
      <c r="E10" s="139"/>
      <c r="F10" s="139"/>
      <c r="G10" s="139"/>
      <c r="H10" s="139">
        <f>SUM(H11:H17)</f>
        <v>371.89</v>
      </c>
      <c r="I10" s="139">
        <f>SUM(I11:I17)</f>
        <v>4757.5</v>
      </c>
      <c r="J10" s="139">
        <f>SUM(J11:J17)</f>
        <v>5122.79</v>
      </c>
      <c r="K10" s="139"/>
      <c r="L10" s="139"/>
      <c r="M10" s="139"/>
      <c r="N10" s="139">
        <f t="shared" ref="N10:S10" si="0">SUM(N11:N17)</f>
        <v>371.87</v>
      </c>
      <c r="O10" s="139">
        <f t="shared" si="0"/>
        <v>4757.4700000000012</v>
      </c>
      <c r="P10" s="139">
        <f t="shared" si="0"/>
        <v>5122.45</v>
      </c>
      <c r="Q10" s="139">
        <f t="shared" si="0"/>
        <v>743.76</v>
      </c>
      <c r="R10" s="139">
        <f t="shared" si="0"/>
        <v>9514.970000000003</v>
      </c>
      <c r="S10" s="206">
        <f t="shared" si="0"/>
        <v>10245.24</v>
      </c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  <c r="EZ10" s="103"/>
      <c r="FA10" s="103"/>
      <c r="FB10" s="103"/>
      <c r="FC10" s="103"/>
      <c r="FD10" s="103"/>
      <c r="FE10" s="103"/>
      <c r="FF10" s="103"/>
      <c r="FG10" s="103"/>
      <c r="FH10" s="103"/>
      <c r="FI10" s="103"/>
      <c r="FJ10" s="103"/>
      <c r="FK10" s="103"/>
      <c r="FL10" s="103"/>
      <c r="FM10" s="103"/>
      <c r="FN10" s="103"/>
      <c r="FO10" s="103"/>
      <c r="FP10" s="103"/>
      <c r="FQ10" s="103"/>
      <c r="FR10" s="103"/>
      <c r="FS10" s="103"/>
      <c r="FT10" s="103"/>
      <c r="FU10" s="103"/>
      <c r="FV10" s="103"/>
      <c r="FW10" s="103"/>
      <c r="FX10" s="103"/>
      <c r="FY10" s="103"/>
      <c r="FZ10" s="103"/>
      <c r="GA10" s="103"/>
      <c r="GB10" s="103"/>
      <c r="GC10" s="103"/>
      <c r="GD10" s="103"/>
      <c r="GE10" s="103"/>
      <c r="GF10" s="103"/>
      <c r="GG10" s="103"/>
      <c r="GH10" s="103"/>
      <c r="GI10" s="103"/>
      <c r="GJ10" s="103"/>
      <c r="GK10" s="103"/>
      <c r="GL10" s="103"/>
      <c r="GM10" s="103"/>
      <c r="GN10" s="103"/>
      <c r="GO10" s="103"/>
      <c r="GP10" s="103"/>
      <c r="GQ10" s="103"/>
      <c r="GR10" s="103"/>
      <c r="GS10" s="103"/>
      <c r="GT10" s="103"/>
      <c r="GU10" s="103"/>
      <c r="GV10" s="103"/>
      <c r="GW10" s="103"/>
      <c r="GX10" s="103"/>
      <c r="GY10" s="103"/>
      <c r="GZ10" s="103"/>
      <c r="HA10" s="103"/>
      <c r="HB10" s="103"/>
      <c r="HC10" s="103"/>
      <c r="HD10" s="103"/>
      <c r="HE10" s="103"/>
      <c r="HF10" s="103"/>
      <c r="HG10" s="103"/>
      <c r="HH10" s="103"/>
      <c r="HI10" s="103"/>
      <c r="HJ10" s="103"/>
      <c r="HK10" s="103"/>
      <c r="HL10" s="103"/>
      <c r="HM10" s="103"/>
      <c r="HN10" s="103"/>
      <c r="HO10" s="103"/>
      <c r="HP10" s="103"/>
      <c r="HQ10" s="103"/>
      <c r="HR10" s="103"/>
      <c r="HS10" s="103"/>
      <c r="HT10" s="103"/>
      <c r="HU10" s="103"/>
      <c r="HV10" s="103"/>
      <c r="HW10" s="103"/>
      <c r="HX10" s="103"/>
      <c r="HY10" s="103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  <c r="IU10" s="103"/>
      <c r="IV10" s="103"/>
      <c r="IW10" s="103"/>
    </row>
    <row r="11" spans="1:257" ht="51" customHeight="1">
      <c r="A11" s="197" t="s">
        <v>393</v>
      </c>
      <c r="B11" s="14" t="s">
        <v>546</v>
      </c>
      <c r="C11" s="13" t="s">
        <v>45</v>
      </c>
      <c r="D11" s="13" t="s">
        <v>29</v>
      </c>
      <c r="E11" s="72">
        <v>11299.54</v>
      </c>
      <c r="F11" s="72">
        <v>100.15</v>
      </c>
      <c r="G11" s="13"/>
      <c r="H11" s="13">
        <f t="shared" ref="H11:I17" si="1">ROUND(Q11/12*6,2)</f>
        <v>163.93</v>
      </c>
      <c r="I11" s="13">
        <f t="shared" si="1"/>
        <v>1951.44</v>
      </c>
      <c r="J11" s="13">
        <f t="shared" ref="J11:J17" si="2">ROUND(H11*E11/1000,2)+ROUND(I11*F11/1000,2)</f>
        <v>2047.77</v>
      </c>
      <c r="K11" s="72">
        <v>11299.54</v>
      </c>
      <c r="L11" s="72">
        <v>100.15</v>
      </c>
      <c r="M11" s="13"/>
      <c r="N11" s="13">
        <f t="shared" ref="N11:O17" si="3">Q11-H11</f>
        <v>163.93</v>
      </c>
      <c r="O11" s="13">
        <f t="shared" si="3"/>
        <v>1951.4299999999998</v>
      </c>
      <c r="P11" s="13">
        <f t="shared" ref="P11:P17" si="4">ROUND(N11*K11/1000,2)+ROUND(O11*L11/1000,2)</f>
        <v>2047.77</v>
      </c>
      <c r="Q11" s="13">
        <v>327.86</v>
      </c>
      <c r="R11" s="13">
        <v>3902.87</v>
      </c>
      <c r="S11" s="190">
        <f t="shared" ref="S11:S17" si="5">J11+P11</f>
        <v>4095.54</v>
      </c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103"/>
      <c r="BR11" s="103"/>
      <c r="BS11" s="103"/>
      <c r="BT11" s="103"/>
      <c r="BU11" s="103"/>
      <c r="BV11" s="103"/>
      <c r="BW11" s="103"/>
      <c r="BX11" s="103"/>
      <c r="BY11" s="103"/>
      <c r="BZ11" s="103"/>
      <c r="CA11" s="103"/>
      <c r="CB11" s="103"/>
      <c r="CC11" s="103"/>
      <c r="CD11" s="103"/>
      <c r="CE11" s="103"/>
      <c r="CF11" s="103"/>
      <c r="CG11" s="103"/>
      <c r="CH11" s="103"/>
      <c r="CI11" s="103"/>
      <c r="CJ11" s="103"/>
      <c r="CK11" s="103"/>
      <c r="CL11" s="103"/>
      <c r="CM11" s="103"/>
      <c r="CN11" s="103"/>
      <c r="CO11" s="103"/>
      <c r="CP11" s="103"/>
      <c r="CQ11" s="103"/>
      <c r="CR11" s="103"/>
      <c r="CS11" s="103"/>
      <c r="CT11" s="103"/>
      <c r="CU11" s="103"/>
      <c r="CV11" s="103"/>
      <c r="CW11" s="103"/>
      <c r="CX11" s="103"/>
      <c r="CY11" s="103"/>
      <c r="CZ11" s="103"/>
      <c r="DA11" s="103"/>
      <c r="DB11" s="103"/>
      <c r="DC11" s="103"/>
      <c r="DD11" s="103"/>
      <c r="DE11" s="103"/>
      <c r="DF11" s="103"/>
      <c r="DG11" s="103"/>
      <c r="DH11" s="103"/>
      <c r="DI11" s="103"/>
      <c r="DJ11" s="103"/>
      <c r="DK11" s="103"/>
      <c r="DL11" s="103"/>
      <c r="DM11" s="103"/>
      <c r="DN11" s="103"/>
      <c r="DO11" s="103"/>
      <c r="DP11" s="103"/>
      <c r="DQ11" s="103"/>
      <c r="DR11" s="103"/>
      <c r="DS11" s="103"/>
      <c r="DT11" s="103"/>
      <c r="DU11" s="103"/>
      <c r="DV11" s="103"/>
      <c r="DW11" s="103"/>
      <c r="DX11" s="103"/>
      <c r="DY11" s="103"/>
      <c r="DZ11" s="103"/>
      <c r="EA11" s="103"/>
      <c r="EB11" s="103"/>
      <c r="EC11" s="103"/>
      <c r="ED11" s="103"/>
      <c r="EE11" s="103"/>
      <c r="EF11" s="103"/>
      <c r="EG11" s="103"/>
      <c r="EH11" s="103"/>
      <c r="EI11" s="103"/>
      <c r="EJ11" s="103"/>
      <c r="EK11" s="103"/>
      <c r="EL11" s="103"/>
      <c r="EM11" s="103"/>
      <c r="EN11" s="103"/>
      <c r="EO11" s="103"/>
      <c r="EP11" s="103"/>
      <c r="EQ11" s="103"/>
      <c r="ER11" s="103"/>
      <c r="ES11" s="103"/>
      <c r="ET11" s="103"/>
      <c r="EU11" s="103"/>
      <c r="EV11" s="103"/>
      <c r="EW11" s="103"/>
      <c r="EX11" s="103"/>
      <c r="EY11" s="103"/>
      <c r="EZ11" s="103"/>
      <c r="FA11" s="103"/>
      <c r="FB11" s="103"/>
      <c r="FC11" s="103"/>
      <c r="FD11" s="103"/>
      <c r="FE11" s="103"/>
      <c r="FF11" s="103"/>
      <c r="FG11" s="103"/>
      <c r="FH11" s="103"/>
      <c r="FI11" s="103"/>
      <c r="FJ11" s="103"/>
      <c r="FK11" s="103"/>
      <c r="FL11" s="103"/>
      <c r="FM11" s="103"/>
      <c r="FN11" s="103"/>
      <c r="FO11" s="103"/>
      <c r="FP11" s="103"/>
      <c r="FQ11" s="103"/>
      <c r="FR11" s="103"/>
      <c r="FS11" s="103"/>
      <c r="FT11" s="103"/>
      <c r="FU11" s="103"/>
      <c r="FV11" s="103"/>
      <c r="FW11" s="103"/>
      <c r="FX11" s="103"/>
      <c r="FY11" s="103"/>
      <c r="FZ11" s="103"/>
      <c r="GA11" s="103"/>
      <c r="GB11" s="103"/>
      <c r="GC11" s="103"/>
      <c r="GD11" s="103"/>
      <c r="GE11" s="103"/>
      <c r="GF11" s="103"/>
      <c r="GG11" s="103"/>
      <c r="GH11" s="103"/>
      <c r="GI11" s="103"/>
      <c r="GJ11" s="103"/>
      <c r="GK11" s="103"/>
      <c r="GL11" s="103"/>
      <c r="GM11" s="103"/>
      <c r="GN11" s="103"/>
      <c r="GO11" s="103"/>
      <c r="GP11" s="103"/>
      <c r="GQ11" s="103"/>
      <c r="GR11" s="103"/>
      <c r="GS11" s="103"/>
      <c r="GT11" s="103"/>
      <c r="GU11" s="103"/>
      <c r="GV11" s="103"/>
      <c r="GW11" s="103"/>
      <c r="GX11" s="103"/>
      <c r="GY11" s="103"/>
      <c r="GZ11" s="103"/>
      <c r="HA11" s="103"/>
      <c r="HB11" s="103"/>
      <c r="HC11" s="103"/>
      <c r="HD11" s="103"/>
      <c r="HE11" s="103"/>
      <c r="HF11" s="103"/>
      <c r="HG11" s="103"/>
      <c r="HH11" s="103"/>
      <c r="HI11" s="103"/>
      <c r="HJ11" s="103"/>
      <c r="HK11" s="103"/>
      <c r="HL11" s="103"/>
      <c r="HM11" s="103"/>
      <c r="HN11" s="103"/>
      <c r="HO11" s="103"/>
      <c r="HP11" s="103"/>
      <c r="HQ11" s="103"/>
      <c r="HR11" s="103"/>
      <c r="HS11" s="103"/>
      <c r="HT11" s="103"/>
      <c r="HU11" s="103"/>
      <c r="HV11" s="103"/>
      <c r="HW11" s="103"/>
      <c r="HX11" s="103"/>
      <c r="HY11" s="103"/>
      <c r="HZ11" s="103"/>
      <c r="IA11" s="103"/>
      <c r="IB11" s="103"/>
      <c r="IC11" s="103"/>
      <c r="ID11" s="103"/>
      <c r="IE11" s="103"/>
      <c r="IF11" s="103"/>
      <c r="IG11" s="103"/>
      <c r="IH11" s="103"/>
      <c r="II11" s="103"/>
      <c r="IJ11" s="103"/>
      <c r="IK11" s="103"/>
      <c r="IL11" s="103"/>
      <c r="IM11" s="103"/>
      <c r="IN11" s="103"/>
      <c r="IO11" s="103"/>
      <c r="IP11" s="103"/>
      <c r="IQ11" s="103"/>
      <c r="IR11" s="103"/>
      <c r="IS11" s="103"/>
      <c r="IT11" s="103"/>
      <c r="IU11" s="103"/>
      <c r="IV11" s="103"/>
      <c r="IW11" s="103"/>
    </row>
    <row r="12" spans="1:257" s="103" customFormat="1" ht="38.25" customHeight="1">
      <c r="A12" s="197" t="s">
        <v>395</v>
      </c>
      <c r="B12" s="14" t="s">
        <v>400</v>
      </c>
      <c r="C12" s="13" t="s">
        <v>401</v>
      </c>
      <c r="D12" s="13" t="s">
        <v>402</v>
      </c>
      <c r="E12" s="73">
        <v>12706.37</v>
      </c>
      <c r="F12" s="72">
        <v>142.61000000000001</v>
      </c>
      <c r="G12" s="13"/>
      <c r="H12" s="13">
        <f t="shared" si="1"/>
        <v>39.58</v>
      </c>
      <c r="I12" s="13">
        <f t="shared" si="1"/>
        <v>680.55</v>
      </c>
      <c r="J12" s="13">
        <f t="shared" si="2"/>
        <v>599.97</v>
      </c>
      <c r="K12" s="73">
        <v>12706.37</v>
      </c>
      <c r="L12" s="72">
        <v>142.61000000000001</v>
      </c>
      <c r="M12" s="13"/>
      <c r="N12" s="13">
        <f t="shared" si="3"/>
        <v>39.58</v>
      </c>
      <c r="O12" s="13">
        <f t="shared" si="3"/>
        <v>680.54</v>
      </c>
      <c r="P12" s="13">
        <f t="shared" si="4"/>
        <v>599.97</v>
      </c>
      <c r="Q12" s="13">
        <v>79.16</v>
      </c>
      <c r="R12" s="13">
        <v>1361.09</v>
      </c>
      <c r="S12" s="190">
        <f t="shared" si="5"/>
        <v>1199.94</v>
      </c>
      <c r="T12" s="100"/>
    </row>
    <row r="13" spans="1:257" s="103" customFormat="1" ht="45" customHeight="1">
      <c r="A13" s="197" t="s">
        <v>396</v>
      </c>
      <c r="B13" s="14" t="s">
        <v>67</v>
      </c>
      <c r="C13" s="13" t="s">
        <v>45</v>
      </c>
      <c r="D13" s="13" t="s">
        <v>29</v>
      </c>
      <c r="E13" s="68">
        <v>11299.54</v>
      </c>
      <c r="F13" s="72">
        <v>100.15</v>
      </c>
      <c r="G13" s="13"/>
      <c r="H13" s="13">
        <f t="shared" si="1"/>
        <v>53.85</v>
      </c>
      <c r="I13" s="13">
        <f t="shared" si="1"/>
        <v>839.45</v>
      </c>
      <c r="J13" s="13">
        <f t="shared" si="2"/>
        <v>692.55</v>
      </c>
      <c r="K13" s="68">
        <v>11299.54</v>
      </c>
      <c r="L13" s="72">
        <v>100.15</v>
      </c>
      <c r="M13" s="13"/>
      <c r="N13" s="13">
        <f t="shared" si="3"/>
        <v>53.85</v>
      </c>
      <c r="O13" s="13">
        <f t="shared" si="3"/>
        <v>839.45</v>
      </c>
      <c r="P13" s="13">
        <f t="shared" si="4"/>
        <v>692.55</v>
      </c>
      <c r="Q13" s="13">
        <v>107.7</v>
      </c>
      <c r="R13" s="13">
        <v>1678.9</v>
      </c>
      <c r="S13" s="190">
        <f t="shared" si="5"/>
        <v>1385.1</v>
      </c>
      <c r="T13" s="100"/>
    </row>
    <row r="14" spans="1:257" s="103" customFormat="1" ht="51" customHeight="1">
      <c r="A14" s="197" t="s">
        <v>397</v>
      </c>
      <c r="B14" s="14" t="s">
        <v>409</v>
      </c>
      <c r="C14" s="13" t="s">
        <v>38</v>
      </c>
      <c r="D14" s="13" t="s">
        <v>29</v>
      </c>
      <c r="E14" s="73">
        <v>12302.58</v>
      </c>
      <c r="F14" s="67">
        <v>18.940000000000001</v>
      </c>
      <c r="G14" s="13"/>
      <c r="H14" s="13">
        <f t="shared" si="1"/>
        <v>30.21</v>
      </c>
      <c r="I14" s="13">
        <f t="shared" si="1"/>
        <v>463.63</v>
      </c>
      <c r="J14" s="13">
        <f t="shared" si="2"/>
        <v>380.44</v>
      </c>
      <c r="K14" s="73">
        <v>12302.58</v>
      </c>
      <c r="L14" s="67">
        <v>18.940000000000001</v>
      </c>
      <c r="M14" s="13"/>
      <c r="N14" s="13">
        <f t="shared" si="3"/>
        <v>30.21</v>
      </c>
      <c r="O14" s="13">
        <f t="shared" si="3"/>
        <v>463.63</v>
      </c>
      <c r="P14" s="13">
        <f t="shared" si="4"/>
        <v>380.44</v>
      </c>
      <c r="Q14" s="13">
        <v>60.42</v>
      </c>
      <c r="R14" s="13">
        <v>927.26</v>
      </c>
      <c r="S14" s="190">
        <f t="shared" si="5"/>
        <v>760.88</v>
      </c>
      <c r="T14" s="100"/>
    </row>
    <row r="15" spans="1:257" s="103" customFormat="1" ht="53.25" customHeight="1">
      <c r="A15" s="197" t="s">
        <v>399</v>
      </c>
      <c r="B15" s="14" t="s">
        <v>547</v>
      </c>
      <c r="C15" s="13" t="s">
        <v>38</v>
      </c>
      <c r="D15" s="13" t="s">
        <v>29</v>
      </c>
      <c r="E15" s="73">
        <v>12302.58</v>
      </c>
      <c r="F15" s="67">
        <v>18.940000000000001</v>
      </c>
      <c r="G15" s="13"/>
      <c r="H15" s="13">
        <f t="shared" si="1"/>
        <v>18.77</v>
      </c>
      <c r="I15" s="13">
        <f t="shared" si="1"/>
        <v>403.14</v>
      </c>
      <c r="J15" s="13">
        <f t="shared" si="2"/>
        <v>238.55999999999997</v>
      </c>
      <c r="K15" s="73">
        <v>12302.58</v>
      </c>
      <c r="L15" s="67">
        <v>18.940000000000001</v>
      </c>
      <c r="M15" s="13"/>
      <c r="N15" s="13">
        <f t="shared" si="3"/>
        <v>18.77</v>
      </c>
      <c r="O15" s="13">
        <f t="shared" si="3"/>
        <v>403.14</v>
      </c>
      <c r="P15" s="13">
        <f t="shared" si="4"/>
        <v>238.55999999999997</v>
      </c>
      <c r="Q15" s="13">
        <v>37.54</v>
      </c>
      <c r="R15" s="13">
        <v>806.28</v>
      </c>
      <c r="S15" s="190">
        <f t="shared" si="5"/>
        <v>477.11999999999995</v>
      </c>
      <c r="T15" s="100"/>
    </row>
    <row r="16" spans="1:257" s="103" customFormat="1" ht="41.25" customHeight="1">
      <c r="A16" s="197"/>
      <c r="B16" s="14" t="s">
        <v>90</v>
      </c>
      <c r="C16" s="13" t="s">
        <v>72</v>
      </c>
      <c r="D16" s="13" t="s">
        <v>408</v>
      </c>
      <c r="E16" s="73">
        <v>17122.68</v>
      </c>
      <c r="F16" s="72">
        <v>98.05</v>
      </c>
      <c r="G16" s="13"/>
      <c r="H16" s="13">
        <f t="shared" si="1"/>
        <v>64.38</v>
      </c>
      <c r="I16" s="13">
        <f t="shared" si="1"/>
        <v>402.69</v>
      </c>
      <c r="J16" s="13">
        <f t="shared" si="2"/>
        <v>1141.8399999999999</v>
      </c>
      <c r="K16" s="73">
        <v>17122.68</v>
      </c>
      <c r="L16" s="72">
        <v>98.05</v>
      </c>
      <c r="M16" s="13"/>
      <c r="N16" s="13">
        <f t="shared" si="3"/>
        <v>64.37</v>
      </c>
      <c r="O16" s="13">
        <f t="shared" si="3"/>
        <v>402.68</v>
      </c>
      <c r="P16" s="13">
        <f t="shared" si="4"/>
        <v>1141.67</v>
      </c>
      <c r="Q16" s="13">
        <v>128.75</v>
      </c>
      <c r="R16" s="13">
        <v>805.37</v>
      </c>
      <c r="S16" s="190">
        <f t="shared" si="5"/>
        <v>2283.5100000000002</v>
      </c>
      <c r="T16" s="100"/>
    </row>
    <row r="17" spans="1:257" s="103" customFormat="1" ht="49.7" customHeight="1">
      <c r="A17" s="197"/>
      <c r="B17" s="14" t="s">
        <v>92</v>
      </c>
      <c r="C17" s="13" t="s">
        <v>72</v>
      </c>
      <c r="D17" s="13" t="s">
        <v>408</v>
      </c>
      <c r="E17" s="73">
        <v>17122.68</v>
      </c>
      <c r="F17" s="72">
        <v>98.05</v>
      </c>
      <c r="G17" s="13"/>
      <c r="H17" s="13">
        <f t="shared" si="1"/>
        <v>1.17</v>
      </c>
      <c r="I17" s="13">
        <f t="shared" si="1"/>
        <v>16.600000000000001</v>
      </c>
      <c r="J17" s="13">
        <f t="shared" si="2"/>
        <v>21.66</v>
      </c>
      <c r="K17" s="73">
        <v>17122.68</v>
      </c>
      <c r="L17" s="72">
        <v>98.05</v>
      </c>
      <c r="M17" s="13"/>
      <c r="N17" s="13">
        <f t="shared" si="3"/>
        <v>1.1600000000000001</v>
      </c>
      <c r="O17" s="13">
        <f t="shared" si="3"/>
        <v>16.600000000000001</v>
      </c>
      <c r="P17" s="13">
        <f t="shared" si="4"/>
        <v>21.49</v>
      </c>
      <c r="Q17" s="13">
        <v>2.33</v>
      </c>
      <c r="R17" s="13">
        <v>33.200000000000003</v>
      </c>
      <c r="S17" s="190">
        <f t="shared" si="5"/>
        <v>43.15</v>
      </c>
      <c r="T17" s="100"/>
    </row>
    <row r="18" spans="1:257" s="103" customFormat="1" ht="28.5" customHeight="1">
      <c r="A18" s="230">
        <v>4</v>
      </c>
      <c r="B18" s="9" t="s">
        <v>102</v>
      </c>
      <c r="C18" s="8"/>
      <c r="D18" s="8"/>
      <c r="E18" s="8"/>
      <c r="F18" s="8"/>
      <c r="G18" s="8"/>
      <c r="H18" s="8">
        <f>SUM(H19:H20)</f>
        <v>2524.9800000000005</v>
      </c>
      <c r="I18" s="8">
        <f>SUM(I19:I20)</f>
        <v>30870.83</v>
      </c>
      <c r="J18" s="8">
        <f>SUM(J19:J20)</f>
        <v>32814.44</v>
      </c>
      <c r="K18" s="8"/>
      <c r="L18" s="8"/>
      <c r="M18" s="8"/>
      <c r="N18" s="8">
        <f t="shared" ref="N18:S18" si="6">SUM(N19:N20)</f>
        <v>2524.8637000000003</v>
      </c>
      <c r="O18" s="8">
        <f t="shared" si="6"/>
        <v>30870.795600000001</v>
      </c>
      <c r="P18" s="8">
        <f t="shared" si="6"/>
        <v>32813.11</v>
      </c>
      <c r="Q18" s="8">
        <f t="shared" si="6"/>
        <v>5049.8436999999994</v>
      </c>
      <c r="R18" s="8">
        <f t="shared" si="6"/>
        <v>61741.625600000007</v>
      </c>
      <c r="S18" s="183">
        <f t="shared" si="6"/>
        <v>65627.55</v>
      </c>
      <c r="T18" s="100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  <c r="BQ18" s="97"/>
      <c r="BR18" s="97"/>
      <c r="BS18" s="97"/>
      <c r="BT18" s="97"/>
      <c r="BU18" s="97"/>
      <c r="BV18" s="97"/>
      <c r="BW18" s="97"/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97"/>
      <c r="CK18" s="97"/>
      <c r="CL18" s="97"/>
      <c r="CM18" s="97"/>
      <c r="CN18" s="97"/>
      <c r="CO18" s="97"/>
      <c r="CP18" s="97"/>
      <c r="CQ18" s="97"/>
      <c r="CR18" s="97"/>
      <c r="CS18" s="97"/>
      <c r="CT18" s="97"/>
      <c r="CU18" s="97"/>
      <c r="CV18" s="97"/>
      <c r="CW18" s="97"/>
      <c r="CX18" s="97"/>
      <c r="CY18" s="97"/>
      <c r="CZ18" s="97"/>
      <c r="DA18" s="97"/>
      <c r="DB18" s="97"/>
      <c r="DC18" s="97"/>
      <c r="DD18" s="97"/>
      <c r="DE18" s="97"/>
      <c r="DF18" s="97"/>
      <c r="DG18" s="97"/>
      <c r="DH18" s="97"/>
      <c r="DI18" s="97"/>
      <c r="DJ18" s="97"/>
      <c r="DK18" s="97"/>
      <c r="DL18" s="97"/>
      <c r="DM18" s="97"/>
      <c r="DN18" s="97"/>
      <c r="DO18" s="97"/>
      <c r="DP18" s="97"/>
      <c r="DQ18" s="97"/>
      <c r="DR18" s="97"/>
      <c r="DS18" s="97"/>
      <c r="DT18" s="97"/>
      <c r="DU18" s="97"/>
      <c r="DV18" s="97"/>
      <c r="DW18" s="97"/>
      <c r="DX18" s="97"/>
      <c r="DY18" s="97"/>
      <c r="DZ18" s="97"/>
      <c r="EA18" s="97"/>
      <c r="EB18" s="97"/>
      <c r="EC18" s="97"/>
      <c r="ED18" s="97"/>
      <c r="EE18" s="97"/>
      <c r="EF18" s="97"/>
      <c r="EG18" s="97"/>
      <c r="EH18" s="97"/>
      <c r="EI18" s="97"/>
      <c r="EJ18" s="97"/>
      <c r="EK18" s="97"/>
      <c r="EL18" s="97"/>
      <c r="EM18" s="97"/>
      <c r="EN18" s="97"/>
      <c r="EO18" s="97"/>
      <c r="EP18" s="97"/>
      <c r="EQ18" s="97"/>
      <c r="ER18" s="97"/>
      <c r="ES18" s="97"/>
      <c r="ET18" s="97"/>
      <c r="EU18" s="97"/>
      <c r="EV18" s="97"/>
      <c r="EW18" s="97"/>
      <c r="EX18" s="97"/>
      <c r="EY18" s="97"/>
      <c r="EZ18" s="97"/>
      <c r="FA18" s="97"/>
      <c r="FB18" s="97"/>
      <c r="FC18" s="97"/>
      <c r="FD18" s="97"/>
      <c r="FE18" s="97"/>
      <c r="FF18" s="97"/>
      <c r="FG18" s="97"/>
      <c r="FH18" s="97"/>
      <c r="FI18" s="97"/>
      <c r="FJ18" s="97"/>
      <c r="FK18" s="97"/>
      <c r="FL18" s="97"/>
      <c r="FM18" s="97"/>
      <c r="FN18" s="97"/>
      <c r="FO18" s="97"/>
      <c r="FP18" s="97"/>
      <c r="FQ18" s="97"/>
      <c r="FR18" s="97"/>
      <c r="FS18" s="97"/>
      <c r="FT18" s="97"/>
      <c r="FU18" s="97"/>
      <c r="FV18" s="97"/>
      <c r="FW18" s="97"/>
      <c r="FX18" s="97"/>
      <c r="FY18" s="97"/>
      <c r="FZ18" s="97"/>
      <c r="GA18" s="97"/>
      <c r="GB18" s="97"/>
      <c r="GC18" s="97"/>
      <c r="GD18" s="97"/>
      <c r="GE18" s="97"/>
      <c r="GF18" s="97"/>
      <c r="GG18" s="97"/>
      <c r="GH18" s="97"/>
      <c r="GI18" s="97"/>
      <c r="GJ18" s="97"/>
      <c r="GK18" s="97"/>
      <c r="GL18" s="97"/>
      <c r="GM18" s="97"/>
      <c r="GN18" s="97"/>
      <c r="GO18" s="97"/>
      <c r="GP18" s="97"/>
      <c r="GQ18" s="97"/>
      <c r="GR18" s="97"/>
      <c r="GS18" s="97"/>
      <c r="GT18" s="97"/>
      <c r="GU18" s="97"/>
      <c r="GV18" s="97"/>
      <c r="GW18" s="97"/>
      <c r="GX18" s="97"/>
      <c r="GY18" s="97"/>
      <c r="GZ18" s="97"/>
      <c r="HA18" s="97"/>
      <c r="HB18" s="97"/>
      <c r="HC18" s="97"/>
      <c r="HD18" s="97"/>
      <c r="HE18" s="97"/>
      <c r="HF18" s="97"/>
      <c r="HG18" s="97"/>
      <c r="HH18" s="97"/>
      <c r="HI18" s="97"/>
      <c r="HJ18" s="97"/>
      <c r="HK18" s="97"/>
      <c r="HL18" s="97"/>
      <c r="HM18" s="97"/>
      <c r="HN18" s="97"/>
      <c r="HO18" s="97"/>
      <c r="HP18" s="97"/>
      <c r="HQ18" s="97"/>
      <c r="HR18" s="97"/>
      <c r="HS18" s="97"/>
      <c r="HT18" s="97"/>
      <c r="HU18" s="97"/>
      <c r="HV18" s="97"/>
      <c r="HW18" s="97"/>
      <c r="HX18" s="97"/>
      <c r="HY18" s="97"/>
      <c r="HZ18" s="97"/>
      <c r="IA18" s="97"/>
      <c r="IB18" s="97"/>
      <c r="IC18" s="97"/>
      <c r="ID18" s="97"/>
      <c r="IE18" s="97"/>
      <c r="IF18" s="97"/>
      <c r="IG18" s="97"/>
      <c r="IH18" s="97"/>
      <c r="II18" s="97"/>
      <c r="IJ18" s="97"/>
      <c r="IK18" s="97"/>
      <c r="IL18" s="97"/>
      <c r="IM18" s="97"/>
      <c r="IN18" s="97"/>
      <c r="IO18" s="97"/>
      <c r="IP18" s="97"/>
      <c r="IQ18" s="97"/>
      <c r="IR18" s="97"/>
      <c r="IS18" s="97"/>
      <c r="IT18" s="97"/>
      <c r="IU18" s="97"/>
      <c r="IV18" s="97"/>
      <c r="IW18" s="97"/>
    </row>
    <row r="19" spans="1:257" s="103" customFormat="1" ht="15" customHeight="1">
      <c r="A19" s="231"/>
      <c r="B19" s="179" t="s">
        <v>103</v>
      </c>
      <c r="C19" s="104"/>
      <c r="D19" s="104"/>
      <c r="E19" s="25"/>
      <c r="F19" s="25"/>
      <c r="G19" s="25"/>
      <c r="H19" s="25">
        <f>H21+H23+H25+H26+H27+H29+H30+H31+H33+H35+H28+H37+H39+H40+H42+H45+H48+H55+H57+H59+H62+H64</f>
        <v>638.25</v>
      </c>
      <c r="I19" s="25">
        <f>I21+I23+I25+I26+I27+I29+I30+I31+I33+I35+I28+I37+I39+I40+I42+I45+I48+I55+I57+I59+I62+I64</f>
        <v>8401.33</v>
      </c>
      <c r="J19" s="25">
        <f>J21+J23+J25+J26+J27+J29+J30+J31+J33+J35+J28+J37+J39+J40+J42+J45+J48+J55+J57+J59+J62+J64</f>
        <v>8474.15</v>
      </c>
      <c r="K19" s="25"/>
      <c r="L19" s="25"/>
      <c r="M19" s="25"/>
      <c r="N19" s="25">
        <f t="shared" ref="N19:S19" si="7">N21+N23+N25+N26+N27+N29+N30+N31+N33+N35+N28+N37+N39+N40+N42+N45+N48+N55+N57+N59+N62+N64</f>
        <v>638.16909999999996</v>
      </c>
      <c r="O19" s="25">
        <f t="shared" si="7"/>
        <v>8401.3104999999996</v>
      </c>
      <c r="P19" s="25">
        <f t="shared" si="7"/>
        <v>8473.23</v>
      </c>
      <c r="Q19" s="25">
        <f t="shared" si="7"/>
        <v>1276.4190999999998</v>
      </c>
      <c r="R19" s="25">
        <f t="shared" si="7"/>
        <v>16802.640500000001</v>
      </c>
      <c r="S19" s="192">
        <f t="shared" si="7"/>
        <v>16947.38</v>
      </c>
      <c r="T19" s="100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7"/>
      <c r="BV19" s="97"/>
      <c r="BW19" s="97"/>
      <c r="BX19" s="97"/>
      <c r="BY19" s="97"/>
      <c r="BZ19" s="97"/>
      <c r="CA19" s="97"/>
      <c r="CB19" s="97"/>
      <c r="CC19" s="97"/>
      <c r="CD19" s="97"/>
      <c r="CE19" s="97"/>
      <c r="CF19" s="97"/>
      <c r="CG19" s="97"/>
      <c r="CH19" s="97"/>
      <c r="CI19" s="97"/>
      <c r="CJ19" s="97"/>
      <c r="CK19" s="97"/>
      <c r="CL19" s="97"/>
      <c r="CM19" s="97"/>
      <c r="CN19" s="97"/>
      <c r="CO19" s="97"/>
      <c r="CP19" s="97"/>
      <c r="CQ19" s="97"/>
      <c r="CR19" s="97"/>
      <c r="CS19" s="97"/>
      <c r="CT19" s="97"/>
      <c r="CU19" s="97"/>
      <c r="CV19" s="97"/>
      <c r="CW19" s="97"/>
      <c r="CX19" s="97"/>
      <c r="CY19" s="97"/>
      <c r="CZ19" s="97"/>
      <c r="DA19" s="97"/>
      <c r="DB19" s="97"/>
      <c r="DC19" s="97"/>
      <c r="DD19" s="97"/>
      <c r="DE19" s="97"/>
      <c r="DF19" s="97"/>
      <c r="DG19" s="97"/>
      <c r="DH19" s="97"/>
      <c r="DI19" s="97"/>
      <c r="DJ19" s="97"/>
      <c r="DK19" s="97"/>
      <c r="DL19" s="97"/>
      <c r="DM19" s="97"/>
      <c r="DN19" s="97"/>
      <c r="DO19" s="97"/>
      <c r="DP19" s="97"/>
      <c r="DQ19" s="97"/>
      <c r="DR19" s="97"/>
      <c r="DS19" s="97"/>
      <c r="DT19" s="97"/>
      <c r="DU19" s="97"/>
      <c r="DV19" s="97"/>
      <c r="DW19" s="97"/>
      <c r="DX19" s="97"/>
      <c r="DY19" s="97"/>
      <c r="DZ19" s="97"/>
      <c r="EA19" s="97"/>
      <c r="EB19" s="97"/>
      <c r="EC19" s="97"/>
      <c r="ED19" s="97"/>
      <c r="EE19" s="97"/>
      <c r="EF19" s="97"/>
      <c r="EG19" s="97"/>
      <c r="EH19" s="97"/>
      <c r="EI19" s="97"/>
      <c r="EJ19" s="97"/>
      <c r="EK19" s="97"/>
      <c r="EL19" s="97"/>
      <c r="EM19" s="97"/>
      <c r="EN19" s="97"/>
      <c r="EO19" s="97"/>
      <c r="EP19" s="97"/>
      <c r="EQ19" s="97"/>
      <c r="ER19" s="97"/>
      <c r="ES19" s="97"/>
      <c r="ET19" s="97"/>
      <c r="EU19" s="97"/>
      <c r="EV19" s="97"/>
      <c r="EW19" s="97"/>
      <c r="EX19" s="97"/>
      <c r="EY19" s="97"/>
      <c r="EZ19" s="97"/>
      <c r="FA19" s="97"/>
      <c r="FB19" s="97"/>
      <c r="FC19" s="97"/>
      <c r="FD19" s="97"/>
      <c r="FE19" s="97"/>
      <c r="FF19" s="97"/>
      <c r="FG19" s="97"/>
      <c r="FH19" s="97"/>
      <c r="FI19" s="97"/>
      <c r="FJ19" s="97"/>
      <c r="FK19" s="97"/>
      <c r="FL19" s="97"/>
      <c r="FM19" s="97"/>
      <c r="FN19" s="97"/>
      <c r="FO19" s="97"/>
      <c r="FP19" s="97"/>
      <c r="FQ19" s="97"/>
      <c r="FR19" s="97"/>
      <c r="FS19" s="97"/>
      <c r="FT19" s="97"/>
      <c r="FU19" s="97"/>
      <c r="FV19" s="97"/>
      <c r="FW19" s="97"/>
      <c r="FX19" s="97"/>
      <c r="FY19" s="97"/>
      <c r="FZ19" s="97"/>
      <c r="GA19" s="97"/>
      <c r="GB19" s="97"/>
      <c r="GC19" s="97"/>
      <c r="GD19" s="97"/>
      <c r="GE19" s="97"/>
      <c r="GF19" s="97"/>
      <c r="GG19" s="97"/>
      <c r="GH19" s="97"/>
      <c r="GI19" s="97"/>
      <c r="GJ19" s="97"/>
      <c r="GK19" s="97"/>
      <c r="GL19" s="97"/>
      <c r="GM19" s="97"/>
      <c r="GN19" s="97"/>
      <c r="GO19" s="97"/>
      <c r="GP19" s="97"/>
      <c r="GQ19" s="97"/>
      <c r="GR19" s="97"/>
      <c r="GS19" s="97"/>
      <c r="GT19" s="97"/>
      <c r="GU19" s="97"/>
      <c r="GV19" s="97"/>
      <c r="GW19" s="97"/>
      <c r="GX19" s="97"/>
      <c r="GY19" s="97"/>
      <c r="GZ19" s="97"/>
      <c r="HA19" s="97"/>
      <c r="HB19" s="97"/>
      <c r="HC19" s="97"/>
      <c r="HD19" s="97"/>
      <c r="HE19" s="97"/>
      <c r="HF19" s="97"/>
      <c r="HG19" s="97"/>
      <c r="HH19" s="97"/>
      <c r="HI19" s="97"/>
      <c r="HJ19" s="97"/>
      <c r="HK19" s="97"/>
      <c r="HL19" s="97"/>
      <c r="HM19" s="97"/>
      <c r="HN19" s="97"/>
      <c r="HO19" s="97"/>
      <c r="HP19" s="97"/>
      <c r="HQ19" s="97"/>
      <c r="HR19" s="97"/>
      <c r="HS19" s="97"/>
      <c r="HT19" s="97"/>
      <c r="HU19" s="97"/>
      <c r="HV19" s="97"/>
      <c r="HW19" s="97"/>
      <c r="HX19" s="97"/>
      <c r="HY19" s="97"/>
      <c r="HZ19" s="97"/>
      <c r="IA19" s="97"/>
      <c r="IB19" s="97"/>
      <c r="IC19" s="97"/>
      <c r="ID19" s="97"/>
      <c r="IE19" s="97"/>
      <c r="IF19" s="97"/>
      <c r="IG19" s="97"/>
      <c r="IH19" s="97"/>
      <c r="II19" s="97"/>
      <c r="IJ19" s="97"/>
      <c r="IK19" s="97"/>
      <c r="IL19" s="97"/>
      <c r="IM19" s="97"/>
      <c r="IN19" s="97"/>
      <c r="IO19" s="97"/>
      <c r="IP19" s="97"/>
      <c r="IQ19" s="97"/>
      <c r="IR19" s="97"/>
      <c r="IS19" s="97"/>
      <c r="IT19" s="97"/>
      <c r="IU19" s="97"/>
      <c r="IV19" s="97"/>
      <c r="IW19" s="97"/>
    </row>
    <row r="20" spans="1:257" s="97" customFormat="1" ht="18" customHeight="1">
      <c r="A20" s="231"/>
      <c r="B20" s="180" t="s">
        <v>386</v>
      </c>
      <c r="C20" s="104"/>
      <c r="D20" s="104"/>
      <c r="E20" s="25"/>
      <c r="F20" s="25"/>
      <c r="G20" s="25"/>
      <c r="H20" s="25">
        <f>H22+H24+H32+H34+H36+H38+H41+H43+H44+H46+H47+H49+H50+H51+H52++H53+H54+H56+H58+H60+H61+H63</f>
        <v>1886.7300000000005</v>
      </c>
      <c r="I20" s="25">
        <f>I22+I24+I32+I34+I36+I38+I41+I43+I44+I46+I47+I49+I50+I51+I52++I53+I54+I56+I58+I60+I61+I63</f>
        <v>22469.5</v>
      </c>
      <c r="J20" s="25">
        <f>J22+J24+J32+J34+J36+J38+J41+J43+J44+J46+J47+J49+J50+J51+J52++J53+J54+J56+J58+J60+J61+J63</f>
        <v>24340.290000000005</v>
      </c>
      <c r="K20" s="25"/>
      <c r="L20" s="25"/>
      <c r="M20" s="25"/>
      <c r="N20" s="25">
        <f t="shared" ref="N20:S20" si="8">N22+N24+N32+N34+N36+N38+N41+N43+N44+N46+N47+N49+N50+N51+N52++N53+N54+N56+N58+N60+N61+N63</f>
        <v>1886.6946000000005</v>
      </c>
      <c r="O20" s="25">
        <f t="shared" si="8"/>
        <v>22469.485100000002</v>
      </c>
      <c r="P20" s="25">
        <f t="shared" si="8"/>
        <v>24339.879999999997</v>
      </c>
      <c r="Q20" s="25">
        <f t="shared" si="8"/>
        <v>3773.4245999999998</v>
      </c>
      <c r="R20" s="25">
        <f t="shared" si="8"/>
        <v>44938.985100000005</v>
      </c>
      <c r="S20" s="192">
        <f t="shared" si="8"/>
        <v>48680.17</v>
      </c>
      <c r="T20" s="100"/>
    </row>
    <row r="21" spans="1:257" s="97" customFormat="1" ht="48.95" customHeight="1">
      <c r="A21" s="318" t="s">
        <v>419</v>
      </c>
      <c r="B21" s="86" t="s">
        <v>548</v>
      </c>
      <c r="C21" s="13" t="s">
        <v>45</v>
      </c>
      <c r="D21" s="13" t="s">
        <v>29</v>
      </c>
      <c r="E21" s="68">
        <v>11299.54</v>
      </c>
      <c r="F21" s="72">
        <v>100.15</v>
      </c>
      <c r="G21" s="13"/>
      <c r="H21" s="13">
        <f t="shared" ref="H21:H64" si="9">ROUND(Q21/12*6,2)</f>
        <v>14.92</v>
      </c>
      <c r="I21" s="13">
        <f t="shared" ref="I21:I64" si="10">ROUND(R21/12*6,2)</f>
        <v>214.66</v>
      </c>
      <c r="J21" s="13">
        <f t="shared" ref="J21:J64" si="11">ROUND(H21*E21/1000,2)+ROUND(I21*F21/1000,2)</f>
        <v>190.09</v>
      </c>
      <c r="K21" s="68">
        <v>11299.54</v>
      </c>
      <c r="L21" s="72">
        <v>100.15</v>
      </c>
      <c r="M21" s="13"/>
      <c r="N21" s="13">
        <f t="shared" ref="N21:N64" si="12">Q21-H21</f>
        <v>14.909999999999998</v>
      </c>
      <c r="O21" s="13">
        <f t="shared" ref="O21:O64" si="13">R21-I21</f>
        <v>214.66</v>
      </c>
      <c r="P21" s="13">
        <f t="shared" ref="P21:P64" si="14">ROUND(N21*K21/1000,2)+ROUND(O21*L21/1000,2)</f>
        <v>189.98</v>
      </c>
      <c r="Q21" s="114">
        <v>29.83</v>
      </c>
      <c r="R21" s="141">
        <v>429.32</v>
      </c>
      <c r="S21" s="190">
        <f t="shared" ref="S21:S64" si="15">J21+P21</f>
        <v>380.07</v>
      </c>
      <c r="T21" s="100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103"/>
      <c r="BK21" s="103"/>
      <c r="BL21" s="103"/>
      <c r="BM21" s="103"/>
      <c r="BN21" s="103"/>
      <c r="BO21" s="103"/>
      <c r="BP21" s="103"/>
      <c r="BQ21" s="103"/>
      <c r="BR21" s="103"/>
      <c r="BS21" s="103"/>
      <c r="BT21" s="103"/>
      <c r="BU21" s="103"/>
      <c r="BV21" s="103"/>
      <c r="BW21" s="103"/>
      <c r="BX21" s="103"/>
      <c r="BY21" s="103"/>
      <c r="BZ21" s="103"/>
      <c r="CA21" s="103"/>
      <c r="CB21" s="103"/>
      <c r="CC21" s="103"/>
      <c r="CD21" s="103"/>
      <c r="CE21" s="103"/>
      <c r="CF21" s="103"/>
      <c r="CG21" s="103"/>
      <c r="CH21" s="103"/>
      <c r="CI21" s="103"/>
      <c r="CJ21" s="103"/>
      <c r="CK21" s="103"/>
      <c r="CL21" s="103"/>
      <c r="CM21" s="103"/>
      <c r="CN21" s="103"/>
      <c r="CO21" s="103"/>
      <c r="CP21" s="103"/>
      <c r="CQ21" s="103"/>
      <c r="CR21" s="103"/>
      <c r="CS21" s="103"/>
      <c r="CT21" s="103"/>
      <c r="CU21" s="103"/>
      <c r="CV21" s="103"/>
      <c r="CW21" s="103"/>
      <c r="CX21" s="103"/>
      <c r="CY21" s="103"/>
      <c r="CZ21" s="103"/>
      <c r="DA21" s="103"/>
      <c r="DB21" s="103"/>
      <c r="DC21" s="103"/>
      <c r="DD21" s="103"/>
      <c r="DE21" s="103"/>
      <c r="DF21" s="103"/>
      <c r="DG21" s="103"/>
      <c r="DH21" s="103"/>
      <c r="DI21" s="103"/>
      <c r="DJ21" s="103"/>
      <c r="DK21" s="103"/>
      <c r="DL21" s="103"/>
      <c r="DM21" s="103"/>
      <c r="DN21" s="103"/>
      <c r="DO21" s="103"/>
      <c r="DP21" s="103"/>
      <c r="DQ21" s="103"/>
      <c r="DR21" s="103"/>
      <c r="DS21" s="103"/>
      <c r="DT21" s="103"/>
      <c r="DU21" s="103"/>
      <c r="DV21" s="103"/>
      <c r="DW21" s="103"/>
      <c r="DX21" s="103"/>
      <c r="DY21" s="103"/>
      <c r="DZ21" s="103"/>
      <c r="EA21" s="103"/>
      <c r="EB21" s="103"/>
      <c r="EC21" s="103"/>
      <c r="ED21" s="103"/>
      <c r="EE21" s="103"/>
      <c r="EF21" s="103"/>
      <c r="EG21" s="103"/>
      <c r="EH21" s="103"/>
      <c r="EI21" s="103"/>
      <c r="EJ21" s="103"/>
      <c r="EK21" s="103"/>
      <c r="EL21" s="103"/>
      <c r="EM21" s="103"/>
      <c r="EN21" s="103"/>
      <c r="EO21" s="103"/>
      <c r="EP21" s="103"/>
      <c r="EQ21" s="103"/>
      <c r="ER21" s="103"/>
      <c r="ES21" s="103"/>
      <c r="ET21" s="103"/>
      <c r="EU21" s="103"/>
      <c r="EV21" s="103"/>
      <c r="EW21" s="103"/>
      <c r="EX21" s="103"/>
      <c r="EY21" s="103"/>
      <c r="EZ21" s="103"/>
      <c r="FA21" s="103"/>
      <c r="FB21" s="103"/>
      <c r="FC21" s="103"/>
      <c r="FD21" s="103"/>
      <c r="FE21" s="103"/>
      <c r="FF21" s="103"/>
      <c r="FG21" s="103"/>
      <c r="FH21" s="103"/>
      <c r="FI21" s="103"/>
      <c r="FJ21" s="103"/>
      <c r="FK21" s="103"/>
      <c r="FL21" s="103"/>
      <c r="FM21" s="103"/>
      <c r="FN21" s="103"/>
      <c r="FO21" s="103"/>
      <c r="FP21" s="103"/>
      <c r="FQ21" s="103"/>
      <c r="FR21" s="103"/>
      <c r="FS21" s="103"/>
      <c r="FT21" s="103"/>
      <c r="FU21" s="103"/>
      <c r="FV21" s="103"/>
      <c r="FW21" s="103"/>
      <c r="FX21" s="103"/>
      <c r="FY21" s="103"/>
      <c r="FZ21" s="103"/>
      <c r="GA21" s="103"/>
      <c r="GB21" s="103"/>
      <c r="GC21" s="103"/>
      <c r="GD21" s="103"/>
      <c r="GE21" s="103"/>
      <c r="GF21" s="103"/>
      <c r="GG21" s="103"/>
      <c r="GH21" s="103"/>
      <c r="GI21" s="103"/>
      <c r="GJ21" s="103"/>
      <c r="GK21" s="103"/>
      <c r="GL21" s="103"/>
      <c r="GM21" s="103"/>
      <c r="GN21" s="103"/>
      <c r="GO21" s="103"/>
      <c r="GP21" s="103"/>
      <c r="GQ21" s="103"/>
      <c r="GR21" s="103"/>
      <c r="GS21" s="103"/>
      <c r="GT21" s="103"/>
      <c r="GU21" s="103"/>
      <c r="GV21" s="103"/>
      <c r="GW21" s="103"/>
      <c r="GX21" s="103"/>
      <c r="GY21" s="103"/>
      <c r="GZ21" s="103"/>
      <c r="HA21" s="103"/>
      <c r="HB21" s="103"/>
      <c r="HC21" s="103"/>
      <c r="HD21" s="103"/>
      <c r="HE21" s="103"/>
      <c r="HF21" s="103"/>
      <c r="HG21" s="103"/>
      <c r="HH21" s="103"/>
      <c r="HI21" s="103"/>
      <c r="HJ21" s="103"/>
      <c r="HK21" s="103"/>
      <c r="HL21" s="103"/>
      <c r="HM21" s="103"/>
      <c r="HN21" s="103"/>
      <c r="HO21" s="103"/>
      <c r="HP21" s="103"/>
      <c r="HQ21" s="103"/>
      <c r="HR21" s="103"/>
      <c r="HS21" s="103"/>
      <c r="HT21" s="103"/>
      <c r="HU21" s="103"/>
      <c r="HV21" s="103"/>
      <c r="HW21" s="103"/>
      <c r="HX21" s="103"/>
      <c r="HY21" s="103"/>
      <c r="HZ21" s="103"/>
      <c r="IA21" s="103"/>
      <c r="IB21" s="103"/>
      <c r="IC21" s="103"/>
      <c r="ID21" s="103"/>
      <c r="IE21" s="103"/>
      <c r="IF21" s="103"/>
      <c r="IG21" s="103"/>
      <c r="IH21" s="103"/>
      <c r="II21" s="103"/>
      <c r="IJ21" s="103"/>
      <c r="IK21" s="103"/>
      <c r="IL21" s="103"/>
      <c r="IM21" s="103"/>
      <c r="IN21" s="103"/>
      <c r="IO21" s="103"/>
      <c r="IP21" s="103"/>
      <c r="IQ21" s="103"/>
      <c r="IR21" s="103"/>
      <c r="IS21" s="103"/>
      <c r="IT21" s="103"/>
      <c r="IU21" s="103"/>
      <c r="IV21" s="103"/>
      <c r="IW21" s="103"/>
    </row>
    <row r="22" spans="1:257" s="97" customFormat="1" ht="55.35" customHeight="1">
      <c r="A22" s="318"/>
      <c r="B22" s="86" t="s">
        <v>127</v>
      </c>
      <c r="C22" s="13" t="s">
        <v>45</v>
      </c>
      <c r="D22" s="13" t="s">
        <v>29</v>
      </c>
      <c r="E22" s="68">
        <v>11299.54</v>
      </c>
      <c r="F22" s="72">
        <v>100.15</v>
      </c>
      <c r="G22" s="13"/>
      <c r="H22" s="13">
        <f t="shared" si="9"/>
        <v>135</v>
      </c>
      <c r="I22" s="13">
        <f t="shared" si="10"/>
        <v>1516.74</v>
      </c>
      <c r="J22" s="13">
        <f t="shared" si="11"/>
        <v>1677.3400000000001</v>
      </c>
      <c r="K22" s="68">
        <v>11299.54</v>
      </c>
      <c r="L22" s="72">
        <v>100.15</v>
      </c>
      <c r="M22" s="13"/>
      <c r="N22" s="13">
        <f t="shared" si="12"/>
        <v>135</v>
      </c>
      <c r="O22" s="13">
        <f t="shared" si="13"/>
        <v>1516.74</v>
      </c>
      <c r="P22" s="13">
        <f t="shared" si="14"/>
        <v>1677.3400000000001</v>
      </c>
      <c r="Q22" s="114">
        <v>270</v>
      </c>
      <c r="R22" s="141">
        <v>3033.48</v>
      </c>
      <c r="S22" s="190">
        <f t="shared" si="15"/>
        <v>3354.6800000000003</v>
      </c>
      <c r="T22" s="100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3"/>
      <c r="BP22" s="103"/>
      <c r="BQ22" s="103"/>
      <c r="BR22" s="103"/>
      <c r="BS22" s="103"/>
      <c r="BT22" s="103"/>
      <c r="BU22" s="103"/>
      <c r="BV22" s="103"/>
      <c r="BW22" s="103"/>
      <c r="BX22" s="103"/>
      <c r="BY22" s="103"/>
      <c r="BZ22" s="103"/>
      <c r="CA22" s="103"/>
      <c r="CB22" s="103"/>
      <c r="CC22" s="103"/>
      <c r="CD22" s="103"/>
      <c r="CE22" s="103"/>
      <c r="CF22" s="103"/>
      <c r="CG22" s="103"/>
      <c r="CH22" s="103"/>
      <c r="CI22" s="103"/>
      <c r="CJ22" s="103"/>
      <c r="CK22" s="103"/>
      <c r="CL22" s="103"/>
      <c r="CM22" s="103"/>
      <c r="CN22" s="103"/>
      <c r="CO22" s="103"/>
      <c r="CP22" s="103"/>
      <c r="CQ22" s="103"/>
      <c r="CR22" s="103"/>
      <c r="CS22" s="103"/>
      <c r="CT22" s="103"/>
      <c r="CU22" s="103"/>
      <c r="CV22" s="103"/>
      <c r="CW22" s="103"/>
      <c r="CX22" s="103"/>
      <c r="CY22" s="103"/>
      <c r="CZ22" s="103"/>
      <c r="DA22" s="103"/>
      <c r="DB22" s="103"/>
      <c r="DC22" s="103"/>
      <c r="DD22" s="103"/>
      <c r="DE22" s="103"/>
      <c r="DF22" s="103"/>
      <c r="DG22" s="103"/>
      <c r="DH22" s="103"/>
      <c r="DI22" s="103"/>
      <c r="DJ22" s="103"/>
      <c r="DK22" s="103"/>
      <c r="DL22" s="103"/>
      <c r="DM22" s="103"/>
      <c r="DN22" s="103"/>
      <c r="DO22" s="103"/>
      <c r="DP22" s="103"/>
      <c r="DQ22" s="103"/>
      <c r="DR22" s="103"/>
      <c r="DS22" s="103"/>
      <c r="DT22" s="103"/>
      <c r="DU22" s="103"/>
      <c r="DV22" s="103"/>
      <c r="DW22" s="103"/>
      <c r="DX22" s="103"/>
      <c r="DY22" s="103"/>
      <c r="DZ22" s="103"/>
      <c r="EA22" s="103"/>
      <c r="EB22" s="103"/>
      <c r="EC22" s="103"/>
      <c r="ED22" s="103"/>
      <c r="EE22" s="103"/>
      <c r="EF22" s="103"/>
      <c r="EG22" s="103"/>
      <c r="EH22" s="103"/>
      <c r="EI22" s="103"/>
      <c r="EJ22" s="103"/>
      <c r="EK22" s="103"/>
      <c r="EL22" s="103"/>
      <c r="EM22" s="103"/>
      <c r="EN22" s="103"/>
      <c r="EO22" s="103"/>
      <c r="EP22" s="103"/>
      <c r="EQ22" s="103"/>
      <c r="ER22" s="103"/>
      <c r="ES22" s="103"/>
      <c r="ET22" s="103"/>
      <c r="EU22" s="103"/>
      <c r="EV22" s="103"/>
      <c r="EW22" s="103"/>
      <c r="EX22" s="103"/>
      <c r="EY22" s="103"/>
      <c r="EZ22" s="103"/>
      <c r="FA22" s="103"/>
      <c r="FB22" s="103"/>
      <c r="FC22" s="103"/>
      <c r="FD22" s="103"/>
      <c r="FE22" s="103"/>
      <c r="FF22" s="103"/>
      <c r="FG22" s="103"/>
      <c r="FH22" s="103"/>
      <c r="FI22" s="103"/>
      <c r="FJ22" s="103"/>
      <c r="FK22" s="103"/>
      <c r="FL22" s="103"/>
      <c r="FM22" s="103"/>
      <c r="FN22" s="103"/>
      <c r="FO22" s="103"/>
      <c r="FP22" s="103"/>
      <c r="FQ22" s="103"/>
      <c r="FR22" s="103"/>
      <c r="FS22" s="103"/>
      <c r="FT22" s="103"/>
      <c r="FU22" s="103"/>
      <c r="FV22" s="103"/>
      <c r="FW22" s="103"/>
      <c r="FX22" s="103"/>
      <c r="FY22" s="103"/>
      <c r="FZ22" s="103"/>
      <c r="GA22" s="103"/>
      <c r="GB22" s="103"/>
      <c r="GC22" s="103"/>
      <c r="GD22" s="103"/>
      <c r="GE22" s="103"/>
      <c r="GF22" s="103"/>
      <c r="GG22" s="103"/>
      <c r="GH22" s="103"/>
      <c r="GI22" s="103"/>
      <c r="GJ22" s="103"/>
      <c r="GK22" s="103"/>
      <c r="GL22" s="103"/>
      <c r="GM22" s="103"/>
      <c r="GN22" s="103"/>
      <c r="GO22" s="103"/>
      <c r="GP22" s="103"/>
      <c r="GQ22" s="103"/>
      <c r="GR22" s="103"/>
      <c r="GS22" s="103"/>
      <c r="GT22" s="103"/>
      <c r="GU22" s="103"/>
      <c r="GV22" s="103"/>
      <c r="GW22" s="103"/>
      <c r="GX22" s="103"/>
      <c r="GY22" s="103"/>
      <c r="GZ22" s="103"/>
      <c r="HA22" s="103"/>
      <c r="HB22" s="103"/>
      <c r="HC22" s="103"/>
      <c r="HD22" s="103"/>
      <c r="HE22" s="103"/>
      <c r="HF22" s="103"/>
      <c r="HG22" s="103"/>
      <c r="HH22" s="103"/>
      <c r="HI22" s="103"/>
      <c r="HJ22" s="103"/>
      <c r="HK22" s="103"/>
      <c r="HL22" s="103"/>
      <c r="HM22" s="103"/>
      <c r="HN22" s="103"/>
      <c r="HO22" s="103"/>
      <c r="HP22" s="103"/>
      <c r="HQ22" s="103"/>
      <c r="HR22" s="103"/>
      <c r="HS22" s="103"/>
      <c r="HT22" s="103"/>
      <c r="HU22" s="103"/>
      <c r="HV22" s="103"/>
      <c r="HW22" s="103"/>
      <c r="HX22" s="103"/>
      <c r="HY22" s="103"/>
      <c r="HZ22" s="103"/>
      <c r="IA22" s="103"/>
      <c r="IB22" s="103"/>
      <c r="IC22" s="103"/>
      <c r="ID22" s="103"/>
      <c r="IE22" s="103"/>
      <c r="IF22" s="103"/>
      <c r="IG22" s="103"/>
      <c r="IH22" s="103"/>
      <c r="II22" s="103"/>
      <c r="IJ22" s="103"/>
      <c r="IK22" s="103"/>
      <c r="IL22" s="103"/>
      <c r="IM22" s="103"/>
      <c r="IN22" s="103"/>
      <c r="IO22" s="103"/>
      <c r="IP22" s="103"/>
      <c r="IQ22" s="103"/>
      <c r="IR22" s="103"/>
      <c r="IS22" s="103"/>
      <c r="IT22" s="103"/>
      <c r="IU22" s="103"/>
      <c r="IV22" s="103"/>
      <c r="IW22" s="103"/>
    </row>
    <row r="23" spans="1:257" s="103" customFormat="1" ht="63.4" customHeight="1">
      <c r="A23" s="317" t="s">
        <v>549</v>
      </c>
      <c r="B23" s="86" t="s">
        <v>550</v>
      </c>
      <c r="C23" s="13" t="s">
        <v>45</v>
      </c>
      <c r="D23" s="13" t="s">
        <v>29</v>
      </c>
      <c r="E23" s="68">
        <v>11299.54</v>
      </c>
      <c r="F23" s="72">
        <v>100.15</v>
      </c>
      <c r="G23" s="13"/>
      <c r="H23" s="13">
        <f t="shared" si="9"/>
        <v>1.88</v>
      </c>
      <c r="I23" s="13">
        <f t="shared" si="10"/>
        <v>18.11</v>
      </c>
      <c r="J23" s="13">
        <f t="shared" si="11"/>
        <v>23.049999999999997</v>
      </c>
      <c r="K23" s="68">
        <v>11299.54</v>
      </c>
      <c r="L23" s="72">
        <v>100.15</v>
      </c>
      <c r="M23" s="13"/>
      <c r="N23" s="13">
        <f t="shared" si="12"/>
        <v>1.87</v>
      </c>
      <c r="O23" s="13">
        <f t="shared" si="13"/>
        <v>18.11</v>
      </c>
      <c r="P23" s="13">
        <f t="shared" si="14"/>
        <v>22.939999999999998</v>
      </c>
      <c r="Q23" s="114">
        <v>3.75</v>
      </c>
      <c r="R23" s="141">
        <v>36.22</v>
      </c>
      <c r="S23" s="190">
        <f t="shared" si="15"/>
        <v>45.989999999999995</v>
      </c>
      <c r="T23" s="100"/>
    </row>
    <row r="24" spans="1:257" s="103" customFormat="1" ht="74.650000000000006" customHeight="1">
      <c r="A24" s="317"/>
      <c r="B24" s="86" t="s">
        <v>551</v>
      </c>
      <c r="C24" s="13" t="s">
        <v>45</v>
      </c>
      <c r="D24" s="13" t="s">
        <v>29</v>
      </c>
      <c r="E24" s="68">
        <v>11299.54</v>
      </c>
      <c r="F24" s="72">
        <v>100.15</v>
      </c>
      <c r="G24" s="13"/>
      <c r="H24" s="13">
        <f t="shared" si="9"/>
        <v>62.93</v>
      </c>
      <c r="I24" s="13">
        <f t="shared" si="10"/>
        <v>581.39</v>
      </c>
      <c r="J24" s="13">
        <f t="shared" si="11"/>
        <v>769.31000000000006</v>
      </c>
      <c r="K24" s="68">
        <v>11299.54</v>
      </c>
      <c r="L24" s="72">
        <v>100.15</v>
      </c>
      <c r="M24" s="13"/>
      <c r="N24" s="13">
        <f t="shared" si="12"/>
        <v>62.919999999999995</v>
      </c>
      <c r="O24" s="13">
        <f t="shared" si="13"/>
        <v>581.39</v>
      </c>
      <c r="P24" s="13">
        <f t="shared" si="14"/>
        <v>769.2</v>
      </c>
      <c r="Q24" s="114">
        <v>125.85</v>
      </c>
      <c r="R24" s="141">
        <v>1162.78</v>
      </c>
      <c r="S24" s="190">
        <f t="shared" si="15"/>
        <v>1538.5100000000002</v>
      </c>
      <c r="T24" s="100"/>
    </row>
    <row r="25" spans="1:257" s="103" customFormat="1" ht="50.45" customHeight="1">
      <c r="A25" s="232" t="s">
        <v>111</v>
      </c>
      <c r="B25" s="86" t="s">
        <v>424</v>
      </c>
      <c r="C25" s="13" t="s">
        <v>45</v>
      </c>
      <c r="D25" s="13" t="s">
        <v>29</v>
      </c>
      <c r="E25" s="68">
        <v>11299.54</v>
      </c>
      <c r="F25" s="72">
        <v>100.15</v>
      </c>
      <c r="G25" s="13"/>
      <c r="H25" s="13">
        <f t="shared" si="9"/>
        <v>7.5</v>
      </c>
      <c r="I25" s="13">
        <f t="shared" si="10"/>
        <v>150</v>
      </c>
      <c r="J25" s="13">
        <f t="shared" si="11"/>
        <v>99.77</v>
      </c>
      <c r="K25" s="68">
        <v>11299.54</v>
      </c>
      <c r="L25" s="72">
        <v>100.15</v>
      </c>
      <c r="M25" s="13"/>
      <c r="N25" s="13">
        <f t="shared" si="12"/>
        <v>7.5</v>
      </c>
      <c r="O25" s="13">
        <f t="shared" si="13"/>
        <v>150</v>
      </c>
      <c r="P25" s="13">
        <f t="shared" si="14"/>
        <v>99.77</v>
      </c>
      <c r="Q25" s="114">
        <v>15</v>
      </c>
      <c r="R25" s="141">
        <v>300</v>
      </c>
      <c r="S25" s="190">
        <f t="shared" si="15"/>
        <v>199.54</v>
      </c>
      <c r="T25" s="100"/>
    </row>
    <row r="26" spans="1:257" s="103" customFormat="1" ht="65.849999999999994" customHeight="1">
      <c r="A26" s="317" t="s">
        <v>552</v>
      </c>
      <c r="B26" s="86" t="s">
        <v>553</v>
      </c>
      <c r="C26" s="13" t="s">
        <v>45</v>
      </c>
      <c r="D26" s="13" t="s">
        <v>29</v>
      </c>
      <c r="E26" s="68">
        <v>11299.54</v>
      </c>
      <c r="F26" s="72">
        <v>100.15</v>
      </c>
      <c r="G26" s="13"/>
      <c r="H26" s="13">
        <f t="shared" si="9"/>
        <v>10</v>
      </c>
      <c r="I26" s="13">
        <f t="shared" si="10"/>
        <v>150</v>
      </c>
      <c r="J26" s="13">
        <f t="shared" si="11"/>
        <v>128.02000000000001</v>
      </c>
      <c r="K26" s="68">
        <v>11299.54</v>
      </c>
      <c r="L26" s="72">
        <v>100.15</v>
      </c>
      <c r="M26" s="13"/>
      <c r="N26" s="13">
        <f t="shared" si="12"/>
        <v>10</v>
      </c>
      <c r="O26" s="13">
        <f t="shared" si="13"/>
        <v>150</v>
      </c>
      <c r="P26" s="13">
        <f t="shared" si="14"/>
        <v>128.02000000000001</v>
      </c>
      <c r="Q26" s="114">
        <v>20</v>
      </c>
      <c r="R26" s="141">
        <v>300</v>
      </c>
      <c r="S26" s="190">
        <f t="shared" si="15"/>
        <v>256.04000000000002</v>
      </c>
      <c r="T26" s="100"/>
    </row>
    <row r="27" spans="1:257" s="103" customFormat="1" ht="60.95" customHeight="1">
      <c r="A27" s="317"/>
      <c r="B27" s="86" t="s">
        <v>554</v>
      </c>
      <c r="C27" s="13" t="s">
        <v>45</v>
      </c>
      <c r="D27" s="13" t="s">
        <v>29</v>
      </c>
      <c r="E27" s="68">
        <v>11299.54</v>
      </c>
      <c r="F27" s="72">
        <v>100.15</v>
      </c>
      <c r="G27" s="13"/>
      <c r="H27" s="13">
        <f t="shared" si="9"/>
        <v>25</v>
      </c>
      <c r="I27" s="13">
        <f t="shared" si="10"/>
        <v>332.5</v>
      </c>
      <c r="J27" s="13">
        <f t="shared" si="11"/>
        <v>315.79000000000002</v>
      </c>
      <c r="K27" s="68">
        <v>11299.54</v>
      </c>
      <c r="L27" s="72">
        <v>100.15</v>
      </c>
      <c r="M27" s="13"/>
      <c r="N27" s="13">
        <f t="shared" si="12"/>
        <v>25</v>
      </c>
      <c r="O27" s="13">
        <f t="shared" si="13"/>
        <v>332.5</v>
      </c>
      <c r="P27" s="13">
        <f t="shared" si="14"/>
        <v>315.79000000000002</v>
      </c>
      <c r="Q27" s="114">
        <v>50</v>
      </c>
      <c r="R27" s="141">
        <v>665</v>
      </c>
      <c r="S27" s="190">
        <f t="shared" si="15"/>
        <v>631.58000000000004</v>
      </c>
      <c r="T27" s="100"/>
    </row>
    <row r="28" spans="1:257" s="103" customFormat="1" ht="66" customHeight="1">
      <c r="A28" s="232" t="s">
        <v>555</v>
      </c>
      <c r="B28" s="86" t="s">
        <v>556</v>
      </c>
      <c r="C28" s="13" t="s">
        <v>401</v>
      </c>
      <c r="D28" s="13" t="s">
        <v>402</v>
      </c>
      <c r="E28" s="73">
        <v>12706.37</v>
      </c>
      <c r="F28" s="72">
        <v>142.61000000000001</v>
      </c>
      <c r="G28" s="13"/>
      <c r="H28" s="13">
        <f t="shared" si="9"/>
        <v>5</v>
      </c>
      <c r="I28" s="13">
        <f t="shared" si="10"/>
        <v>67.5</v>
      </c>
      <c r="J28" s="13">
        <f t="shared" si="11"/>
        <v>73.16</v>
      </c>
      <c r="K28" s="73">
        <v>12706.37</v>
      </c>
      <c r="L28" s="72">
        <v>142.61000000000001</v>
      </c>
      <c r="M28" s="13"/>
      <c r="N28" s="13">
        <f t="shared" si="12"/>
        <v>5</v>
      </c>
      <c r="O28" s="13">
        <f t="shared" si="13"/>
        <v>67.5</v>
      </c>
      <c r="P28" s="13">
        <f t="shared" si="14"/>
        <v>73.16</v>
      </c>
      <c r="Q28" s="114">
        <v>10</v>
      </c>
      <c r="R28" s="141">
        <v>135</v>
      </c>
      <c r="S28" s="190">
        <f t="shared" si="15"/>
        <v>146.32</v>
      </c>
      <c r="T28" s="100"/>
    </row>
    <row r="29" spans="1:257" s="103" customFormat="1" ht="72.2" customHeight="1">
      <c r="A29" s="232" t="s">
        <v>557</v>
      </c>
      <c r="B29" s="86" t="s">
        <v>427</v>
      </c>
      <c r="C29" s="13" t="s">
        <v>45</v>
      </c>
      <c r="D29" s="13" t="s">
        <v>29</v>
      </c>
      <c r="E29" s="68">
        <v>11299.54</v>
      </c>
      <c r="F29" s="72">
        <v>100.15</v>
      </c>
      <c r="G29" s="13"/>
      <c r="H29" s="13">
        <f t="shared" si="9"/>
        <v>275</v>
      </c>
      <c r="I29" s="13">
        <f t="shared" si="10"/>
        <v>3650</v>
      </c>
      <c r="J29" s="13">
        <f t="shared" si="11"/>
        <v>3472.92</v>
      </c>
      <c r="K29" s="68">
        <v>11299.54</v>
      </c>
      <c r="L29" s="72">
        <v>100.15</v>
      </c>
      <c r="M29" s="13"/>
      <c r="N29" s="13">
        <f t="shared" si="12"/>
        <v>275</v>
      </c>
      <c r="O29" s="13">
        <f t="shared" si="13"/>
        <v>3650</v>
      </c>
      <c r="P29" s="13">
        <f t="shared" si="14"/>
        <v>3472.92</v>
      </c>
      <c r="Q29" s="114">
        <v>550</v>
      </c>
      <c r="R29" s="141">
        <v>7300</v>
      </c>
      <c r="S29" s="190">
        <f t="shared" si="15"/>
        <v>6945.84</v>
      </c>
      <c r="T29" s="100"/>
    </row>
    <row r="30" spans="1:257" s="103" customFormat="1" ht="69" customHeight="1">
      <c r="A30" s="233" t="s">
        <v>122</v>
      </c>
      <c r="B30" s="86" t="s">
        <v>558</v>
      </c>
      <c r="C30" s="13" t="s">
        <v>45</v>
      </c>
      <c r="D30" s="13" t="s">
        <v>29</v>
      </c>
      <c r="E30" s="68">
        <v>11299.54</v>
      </c>
      <c r="F30" s="72">
        <v>100.15</v>
      </c>
      <c r="G30" s="13"/>
      <c r="H30" s="13">
        <f t="shared" si="9"/>
        <v>72.5</v>
      </c>
      <c r="I30" s="13">
        <f t="shared" si="10"/>
        <v>1300</v>
      </c>
      <c r="J30" s="13">
        <f t="shared" si="11"/>
        <v>949.42000000000007</v>
      </c>
      <c r="K30" s="68">
        <v>11299.54</v>
      </c>
      <c r="L30" s="72">
        <v>100.15</v>
      </c>
      <c r="M30" s="13"/>
      <c r="N30" s="13">
        <f t="shared" si="12"/>
        <v>72.5</v>
      </c>
      <c r="O30" s="13">
        <f t="shared" si="13"/>
        <v>1300</v>
      </c>
      <c r="P30" s="13">
        <f t="shared" si="14"/>
        <v>949.42000000000007</v>
      </c>
      <c r="Q30" s="114">
        <v>145</v>
      </c>
      <c r="R30" s="141">
        <v>2600</v>
      </c>
      <c r="S30" s="190">
        <f t="shared" si="15"/>
        <v>1898.8400000000001</v>
      </c>
      <c r="T30" s="100"/>
    </row>
    <row r="31" spans="1:257" s="103" customFormat="1" ht="45.75" customHeight="1">
      <c r="A31" s="317" t="s">
        <v>559</v>
      </c>
      <c r="B31" s="86" t="s">
        <v>123</v>
      </c>
      <c r="C31" s="13" t="s">
        <v>45</v>
      </c>
      <c r="D31" s="13" t="s">
        <v>29</v>
      </c>
      <c r="E31" s="68">
        <v>11299.54</v>
      </c>
      <c r="F31" s="72">
        <v>100.15</v>
      </c>
      <c r="G31" s="13"/>
      <c r="H31" s="13">
        <f t="shared" si="9"/>
        <v>1.46</v>
      </c>
      <c r="I31" s="13">
        <f t="shared" si="10"/>
        <v>10</v>
      </c>
      <c r="J31" s="13">
        <f t="shared" si="11"/>
        <v>17.5</v>
      </c>
      <c r="K31" s="68">
        <v>11299.54</v>
      </c>
      <c r="L31" s="72">
        <v>100.15</v>
      </c>
      <c r="M31" s="13"/>
      <c r="N31" s="13">
        <f t="shared" si="12"/>
        <v>1.4500000000000002</v>
      </c>
      <c r="O31" s="13">
        <f t="shared" si="13"/>
        <v>10</v>
      </c>
      <c r="P31" s="13">
        <f t="shared" si="14"/>
        <v>17.38</v>
      </c>
      <c r="Q31" s="114">
        <v>2.91</v>
      </c>
      <c r="R31" s="141">
        <v>20</v>
      </c>
      <c r="S31" s="190">
        <f t="shared" si="15"/>
        <v>34.879999999999995</v>
      </c>
      <c r="T31" s="100"/>
    </row>
    <row r="32" spans="1:257" s="103" customFormat="1" ht="48.75" customHeight="1">
      <c r="A32" s="317"/>
      <c r="B32" s="86" t="s">
        <v>124</v>
      </c>
      <c r="C32" s="13" t="s">
        <v>45</v>
      </c>
      <c r="D32" s="13" t="s">
        <v>29</v>
      </c>
      <c r="E32" s="68">
        <v>11299.54</v>
      </c>
      <c r="F32" s="72">
        <v>100.15</v>
      </c>
      <c r="G32" s="13"/>
      <c r="H32" s="13">
        <f t="shared" si="9"/>
        <v>255</v>
      </c>
      <c r="I32" s="13">
        <f t="shared" si="10"/>
        <v>3750</v>
      </c>
      <c r="J32" s="13">
        <f t="shared" si="11"/>
        <v>3256.94</v>
      </c>
      <c r="K32" s="68">
        <v>11299.54</v>
      </c>
      <c r="L32" s="72">
        <v>100.15</v>
      </c>
      <c r="M32" s="13"/>
      <c r="N32" s="13">
        <f t="shared" si="12"/>
        <v>255</v>
      </c>
      <c r="O32" s="13">
        <f t="shared" si="13"/>
        <v>3750</v>
      </c>
      <c r="P32" s="13">
        <f t="shared" si="14"/>
        <v>3256.94</v>
      </c>
      <c r="Q32" s="114">
        <v>510</v>
      </c>
      <c r="R32" s="141">
        <v>7500</v>
      </c>
      <c r="S32" s="190">
        <f t="shared" si="15"/>
        <v>6513.88</v>
      </c>
      <c r="T32" s="100"/>
    </row>
    <row r="33" spans="1:20" s="103" customFormat="1" ht="48.75" customHeight="1">
      <c r="A33" s="317" t="s">
        <v>428</v>
      </c>
      <c r="B33" s="86" t="s">
        <v>129</v>
      </c>
      <c r="C33" s="13" t="s">
        <v>45</v>
      </c>
      <c r="D33" s="13" t="s">
        <v>29</v>
      </c>
      <c r="E33" s="68">
        <v>11299.54</v>
      </c>
      <c r="F33" s="72">
        <v>100.15</v>
      </c>
      <c r="G33" s="13"/>
      <c r="H33" s="13">
        <f t="shared" si="9"/>
        <v>17.670000000000002</v>
      </c>
      <c r="I33" s="13">
        <f t="shared" si="10"/>
        <v>257</v>
      </c>
      <c r="J33" s="13">
        <f t="shared" si="11"/>
        <v>225.4</v>
      </c>
      <c r="K33" s="68">
        <v>11299.54</v>
      </c>
      <c r="L33" s="72">
        <v>100.15</v>
      </c>
      <c r="M33" s="13"/>
      <c r="N33" s="13">
        <f t="shared" si="12"/>
        <v>17.670000000000002</v>
      </c>
      <c r="O33" s="13">
        <f t="shared" si="13"/>
        <v>257</v>
      </c>
      <c r="P33" s="13">
        <f t="shared" si="14"/>
        <v>225.4</v>
      </c>
      <c r="Q33" s="114">
        <v>35.340000000000003</v>
      </c>
      <c r="R33" s="141">
        <v>514</v>
      </c>
      <c r="S33" s="190">
        <f t="shared" si="15"/>
        <v>450.8</v>
      </c>
      <c r="T33" s="100"/>
    </row>
    <row r="34" spans="1:20" s="103" customFormat="1" ht="47.25" customHeight="1">
      <c r="A34" s="317"/>
      <c r="B34" s="86" t="s">
        <v>429</v>
      </c>
      <c r="C34" s="13" t="s">
        <v>45</v>
      </c>
      <c r="D34" s="13" t="s">
        <v>29</v>
      </c>
      <c r="E34" s="68">
        <v>11299.54</v>
      </c>
      <c r="F34" s="72">
        <v>100.15</v>
      </c>
      <c r="G34" s="13"/>
      <c r="H34" s="13">
        <f t="shared" si="9"/>
        <v>350</v>
      </c>
      <c r="I34" s="13">
        <f t="shared" si="10"/>
        <v>4350</v>
      </c>
      <c r="J34" s="13">
        <f t="shared" si="11"/>
        <v>4390.49</v>
      </c>
      <c r="K34" s="68">
        <v>11299.54</v>
      </c>
      <c r="L34" s="72">
        <v>100.15</v>
      </c>
      <c r="M34" s="13"/>
      <c r="N34" s="13">
        <f t="shared" si="12"/>
        <v>350</v>
      </c>
      <c r="O34" s="13">
        <f t="shared" si="13"/>
        <v>4350</v>
      </c>
      <c r="P34" s="13">
        <f t="shared" si="14"/>
        <v>4390.49</v>
      </c>
      <c r="Q34" s="114">
        <v>700</v>
      </c>
      <c r="R34" s="141">
        <v>8700</v>
      </c>
      <c r="S34" s="190">
        <f t="shared" si="15"/>
        <v>8780.98</v>
      </c>
      <c r="T34" s="100"/>
    </row>
    <row r="35" spans="1:20" s="103" customFormat="1" ht="42" customHeight="1">
      <c r="A35" s="317" t="s">
        <v>131</v>
      </c>
      <c r="B35" s="86" t="s">
        <v>560</v>
      </c>
      <c r="C35" s="13" t="s">
        <v>45</v>
      </c>
      <c r="D35" s="13" t="s">
        <v>29</v>
      </c>
      <c r="E35" s="68">
        <v>11299.54</v>
      </c>
      <c r="F35" s="72">
        <v>100.15</v>
      </c>
      <c r="G35" s="13"/>
      <c r="H35" s="13">
        <f t="shared" si="9"/>
        <v>6.75</v>
      </c>
      <c r="I35" s="13">
        <f t="shared" si="10"/>
        <v>104.53</v>
      </c>
      <c r="J35" s="13">
        <f t="shared" si="11"/>
        <v>86.74</v>
      </c>
      <c r="K35" s="68">
        <v>11299.54</v>
      </c>
      <c r="L35" s="72">
        <v>100.15</v>
      </c>
      <c r="M35" s="13"/>
      <c r="N35" s="13">
        <f t="shared" si="12"/>
        <v>6.74</v>
      </c>
      <c r="O35" s="13">
        <f t="shared" si="13"/>
        <v>104.53</v>
      </c>
      <c r="P35" s="13">
        <f t="shared" si="14"/>
        <v>86.63</v>
      </c>
      <c r="Q35" s="114">
        <v>13.49</v>
      </c>
      <c r="R35" s="141">
        <v>209.06</v>
      </c>
      <c r="S35" s="190">
        <f t="shared" si="15"/>
        <v>173.37</v>
      </c>
      <c r="T35" s="100"/>
    </row>
    <row r="36" spans="1:20" s="103" customFormat="1" ht="50.25" customHeight="1">
      <c r="A36" s="317"/>
      <c r="B36" s="86" t="s">
        <v>561</v>
      </c>
      <c r="C36" s="13" t="s">
        <v>45</v>
      </c>
      <c r="D36" s="13" t="s">
        <v>29</v>
      </c>
      <c r="E36" s="72">
        <v>11299.54</v>
      </c>
      <c r="F36" s="72">
        <v>100.15</v>
      </c>
      <c r="G36" s="13"/>
      <c r="H36" s="13">
        <f t="shared" si="9"/>
        <v>5.5</v>
      </c>
      <c r="I36" s="13">
        <f t="shared" si="10"/>
        <v>100</v>
      </c>
      <c r="J36" s="13">
        <f t="shared" si="11"/>
        <v>72.17</v>
      </c>
      <c r="K36" s="72">
        <v>11299.54</v>
      </c>
      <c r="L36" s="72">
        <v>100.15</v>
      </c>
      <c r="M36" s="13"/>
      <c r="N36" s="13">
        <f t="shared" si="12"/>
        <v>5.5</v>
      </c>
      <c r="O36" s="13">
        <f t="shared" si="13"/>
        <v>100</v>
      </c>
      <c r="P36" s="13">
        <f t="shared" si="14"/>
        <v>72.17</v>
      </c>
      <c r="Q36" s="114">
        <v>11</v>
      </c>
      <c r="R36" s="141">
        <v>200</v>
      </c>
      <c r="S36" s="190">
        <f t="shared" si="15"/>
        <v>144.34</v>
      </c>
      <c r="T36" s="100"/>
    </row>
    <row r="37" spans="1:20" s="103" customFormat="1" ht="45.6" customHeight="1">
      <c r="A37" s="317" t="s">
        <v>562</v>
      </c>
      <c r="B37" s="86" t="s">
        <v>563</v>
      </c>
      <c r="C37" s="13" t="s">
        <v>401</v>
      </c>
      <c r="D37" s="13" t="s">
        <v>402</v>
      </c>
      <c r="E37" s="92">
        <v>12706.37</v>
      </c>
      <c r="F37" s="72">
        <v>142.61000000000001</v>
      </c>
      <c r="G37" s="13"/>
      <c r="H37" s="13">
        <f t="shared" si="9"/>
        <v>4.99</v>
      </c>
      <c r="I37" s="13">
        <f t="shared" si="10"/>
        <v>72.27</v>
      </c>
      <c r="J37" s="13">
        <f t="shared" si="11"/>
        <v>73.709999999999994</v>
      </c>
      <c r="K37" s="92">
        <v>12706.37</v>
      </c>
      <c r="L37" s="72">
        <v>142.61000000000001</v>
      </c>
      <c r="M37" s="13"/>
      <c r="N37" s="13">
        <f t="shared" si="12"/>
        <v>4.99</v>
      </c>
      <c r="O37" s="13">
        <f t="shared" si="13"/>
        <v>72.27</v>
      </c>
      <c r="P37" s="13">
        <f t="shared" si="14"/>
        <v>73.709999999999994</v>
      </c>
      <c r="Q37" s="114">
        <v>9.98</v>
      </c>
      <c r="R37" s="141">
        <v>144.54</v>
      </c>
      <c r="S37" s="190">
        <f t="shared" si="15"/>
        <v>147.41999999999999</v>
      </c>
      <c r="T37" s="100"/>
    </row>
    <row r="38" spans="1:20" s="103" customFormat="1" ht="44.85" customHeight="1">
      <c r="A38" s="317"/>
      <c r="B38" s="86" t="s">
        <v>139</v>
      </c>
      <c r="C38" s="13" t="s">
        <v>401</v>
      </c>
      <c r="D38" s="13" t="s">
        <v>402</v>
      </c>
      <c r="E38" s="92">
        <v>12706.37</v>
      </c>
      <c r="F38" s="72">
        <v>142.61000000000001</v>
      </c>
      <c r="G38" s="13"/>
      <c r="H38" s="13">
        <f t="shared" si="9"/>
        <v>37.5</v>
      </c>
      <c r="I38" s="13">
        <f t="shared" si="10"/>
        <v>555</v>
      </c>
      <c r="J38" s="13">
        <f t="shared" si="11"/>
        <v>555.64</v>
      </c>
      <c r="K38" s="92">
        <v>12706.37</v>
      </c>
      <c r="L38" s="72">
        <v>142.61000000000001</v>
      </c>
      <c r="M38" s="13"/>
      <c r="N38" s="13">
        <f t="shared" si="12"/>
        <v>37.5</v>
      </c>
      <c r="O38" s="13">
        <f t="shared" si="13"/>
        <v>555</v>
      </c>
      <c r="P38" s="13">
        <f t="shared" si="14"/>
        <v>555.64</v>
      </c>
      <c r="Q38" s="114">
        <v>75</v>
      </c>
      <c r="R38" s="141">
        <v>1110</v>
      </c>
      <c r="S38" s="190">
        <f t="shared" si="15"/>
        <v>1111.28</v>
      </c>
      <c r="T38" s="100"/>
    </row>
    <row r="39" spans="1:20" s="103" customFormat="1" ht="59.45" customHeight="1">
      <c r="A39" s="232" t="s">
        <v>564</v>
      </c>
      <c r="B39" s="181" t="s">
        <v>864</v>
      </c>
      <c r="C39" s="13" t="s">
        <v>401</v>
      </c>
      <c r="D39" s="13" t="s">
        <v>402</v>
      </c>
      <c r="E39" s="92">
        <v>12706.37</v>
      </c>
      <c r="F39" s="72">
        <v>142.61000000000001</v>
      </c>
      <c r="G39" s="13"/>
      <c r="H39" s="13">
        <f t="shared" si="9"/>
        <v>145.61000000000001</v>
      </c>
      <c r="I39" s="13">
        <f t="shared" si="10"/>
        <v>1486</v>
      </c>
      <c r="J39" s="13">
        <f t="shared" si="11"/>
        <v>2062.09</v>
      </c>
      <c r="K39" s="92">
        <v>12706.37</v>
      </c>
      <c r="L39" s="72">
        <v>142.61000000000001</v>
      </c>
      <c r="M39" s="13"/>
      <c r="N39" s="13">
        <f t="shared" si="12"/>
        <v>145.59999999999997</v>
      </c>
      <c r="O39" s="13">
        <f t="shared" si="13"/>
        <v>1486</v>
      </c>
      <c r="P39" s="13">
        <f t="shared" si="14"/>
        <v>2061.9699999999998</v>
      </c>
      <c r="Q39" s="114">
        <v>291.20999999999998</v>
      </c>
      <c r="R39" s="141">
        <v>2972</v>
      </c>
      <c r="S39" s="190">
        <f t="shared" si="15"/>
        <v>4124.0599999999995</v>
      </c>
      <c r="T39" s="100"/>
    </row>
    <row r="40" spans="1:20" s="103" customFormat="1" ht="44.25" customHeight="1">
      <c r="A40" s="317" t="s">
        <v>140</v>
      </c>
      <c r="B40" s="86" t="s">
        <v>865</v>
      </c>
      <c r="C40" s="13" t="s">
        <v>72</v>
      </c>
      <c r="D40" s="13" t="s">
        <v>408</v>
      </c>
      <c r="E40" s="73">
        <v>17122.68</v>
      </c>
      <c r="F40" s="72">
        <v>98.05</v>
      </c>
      <c r="G40" s="13"/>
      <c r="H40" s="13">
        <f t="shared" si="9"/>
        <v>0.18</v>
      </c>
      <c r="I40" s="13">
        <f t="shared" si="10"/>
        <v>2</v>
      </c>
      <c r="J40" s="13">
        <f t="shared" si="11"/>
        <v>3.2800000000000002</v>
      </c>
      <c r="K40" s="73">
        <v>17122.68</v>
      </c>
      <c r="L40" s="72">
        <v>98.05</v>
      </c>
      <c r="M40" s="13"/>
      <c r="N40" s="13">
        <f t="shared" si="12"/>
        <v>0.18</v>
      </c>
      <c r="O40" s="13">
        <f t="shared" si="13"/>
        <v>2</v>
      </c>
      <c r="P40" s="13">
        <f t="shared" si="14"/>
        <v>3.2800000000000002</v>
      </c>
      <c r="Q40" s="114">
        <v>0.36</v>
      </c>
      <c r="R40" s="141">
        <v>4</v>
      </c>
      <c r="S40" s="190">
        <f t="shared" si="15"/>
        <v>6.5600000000000005</v>
      </c>
      <c r="T40" s="100"/>
    </row>
    <row r="41" spans="1:20" s="103" customFormat="1" ht="59.25" customHeight="1">
      <c r="A41" s="317"/>
      <c r="B41" s="86" t="s">
        <v>866</v>
      </c>
      <c r="C41" s="13" t="s">
        <v>72</v>
      </c>
      <c r="D41" s="13" t="s">
        <v>408</v>
      </c>
      <c r="E41" s="73">
        <v>17122.68</v>
      </c>
      <c r="F41" s="72">
        <v>98.05</v>
      </c>
      <c r="G41" s="13"/>
      <c r="H41" s="13">
        <f t="shared" si="9"/>
        <v>113</v>
      </c>
      <c r="I41" s="13">
        <f t="shared" si="10"/>
        <v>825</v>
      </c>
      <c r="J41" s="13">
        <f t="shared" si="11"/>
        <v>2015.75</v>
      </c>
      <c r="K41" s="73">
        <v>17122.68</v>
      </c>
      <c r="L41" s="72">
        <v>98.05</v>
      </c>
      <c r="M41" s="13"/>
      <c r="N41" s="13">
        <f t="shared" si="12"/>
        <v>113</v>
      </c>
      <c r="O41" s="13">
        <f t="shared" si="13"/>
        <v>825</v>
      </c>
      <c r="P41" s="13">
        <f t="shared" si="14"/>
        <v>2015.75</v>
      </c>
      <c r="Q41" s="114">
        <v>226</v>
      </c>
      <c r="R41" s="141">
        <v>1650</v>
      </c>
      <c r="S41" s="190">
        <f t="shared" si="15"/>
        <v>4031.5</v>
      </c>
      <c r="T41" s="100"/>
    </row>
    <row r="42" spans="1:20" s="103" customFormat="1" ht="52.15" customHeight="1">
      <c r="A42" s="317" t="s">
        <v>142</v>
      </c>
      <c r="B42" s="86" t="s">
        <v>565</v>
      </c>
      <c r="C42" s="13" t="s">
        <v>45</v>
      </c>
      <c r="D42" s="13" t="s">
        <v>29</v>
      </c>
      <c r="E42" s="68">
        <v>11299.54</v>
      </c>
      <c r="F42" s="72">
        <v>100.15</v>
      </c>
      <c r="G42" s="13"/>
      <c r="H42" s="13">
        <f t="shared" si="9"/>
        <v>1.45</v>
      </c>
      <c r="I42" s="13">
        <f t="shared" si="10"/>
        <v>10.15</v>
      </c>
      <c r="J42" s="13">
        <f t="shared" si="11"/>
        <v>17.399999999999999</v>
      </c>
      <c r="K42" s="68">
        <v>11299.54</v>
      </c>
      <c r="L42" s="72">
        <v>100.15</v>
      </c>
      <c r="M42" s="13"/>
      <c r="N42" s="13">
        <f t="shared" si="12"/>
        <v>1.45</v>
      </c>
      <c r="O42" s="13">
        <f t="shared" si="13"/>
        <v>10.139999999999999</v>
      </c>
      <c r="P42" s="13">
        <f t="shared" si="14"/>
        <v>17.399999999999999</v>
      </c>
      <c r="Q42" s="114">
        <v>2.9</v>
      </c>
      <c r="R42" s="141">
        <v>20.29</v>
      </c>
      <c r="S42" s="190">
        <f t="shared" si="15"/>
        <v>34.799999999999997</v>
      </c>
      <c r="T42" s="100"/>
    </row>
    <row r="43" spans="1:20" s="103" customFormat="1" ht="63.75" customHeight="1">
      <c r="A43" s="317"/>
      <c r="B43" s="86" t="s">
        <v>566</v>
      </c>
      <c r="C43" s="13" t="s">
        <v>45</v>
      </c>
      <c r="D43" s="13" t="s">
        <v>29</v>
      </c>
      <c r="E43" s="68">
        <v>11299.54</v>
      </c>
      <c r="F43" s="72">
        <v>100.15</v>
      </c>
      <c r="G43" s="13"/>
      <c r="H43" s="13">
        <f t="shared" si="9"/>
        <v>52</v>
      </c>
      <c r="I43" s="13">
        <f t="shared" si="10"/>
        <v>250</v>
      </c>
      <c r="J43" s="13">
        <f t="shared" si="11"/>
        <v>612.62</v>
      </c>
      <c r="K43" s="68">
        <v>11299.54</v>
      </c>
      <c r="L43" s="72">
        <v>100.15</v>
      </c>
      <c r="M43" s="13"/>
      <c r="N43" s="13">
        <f t="shared" si="12"/>
        <v>52</v>
      </c>
      <c r="O43" s="13">
        <f t="shared" si="13"/>
        <v>250</v>
      </c>
      <c r="P43" s="13">
        <f t="shared" si="14"/>
        <v>612.62</v>
      </c>
      <c r="Q43" s="114">
        <v>104</v>
      </c>
      <c r="R43" s="141">
        <v>500</v>
      </c>
      <c r="S43" s="190">
        <f t="shared" si="15"/>
        <v>1225.24</v>
      </c>
      <c r="T43" s="100"/>
    </row>
    <row r="44" spans="1:20" s="103" customFormat="1" ht="53.25" customHeight="1">
      <c r="A44" s="232" t="s">
        <v>567</v>
      </c>
      <c r="B44" s="86" t="s">
        <v>568</v>
      </c>
      <c r="C44" s="13" t="s">
        <v>45</v>
      </c>
      <c r="D44" s="13" t="s">
        <v>29</v>
      </c>
      <c r="E44" s="68">
        <v>11299.54</v>
      </c>
      <c r="F44" s="72">
        <v>100.15</v>
      </c>
      <c r="G44" s="13"/>
      <c r="H44" s="13">
        <f t="shared" si="9"/>
        <v>36</v>
      </c>
      <c r="I44" s="13">
        <f t="shared" si="10"/>
        <v>650</v>
      </c>
      <c r="J44" s="13">
        <f t="shared" si="11"/>
        <v>471.88</v>
      </c>
      <c r="K44" s="68">
        <v>11299.54</v>
      </c>
      <c r="L44" s="72">
        <v>100.15</v>
      </c>
      <c r="M44" s="13"/>
      <c r="N44" s="13">
        <f t="shared" si="12"/>
        <v>36</v>
      </c>
      <c r="O44" s="13">
        <f t="shared" si="13"/>
        <v>650</v>
      </c>
      <c r="P44" s="13">
        <f t="shared" si="14"/>
        <v>471.88</v>
      </c>
      <c r="Q44" s="114">
        <v>72</v>
      </c>
      <c r="R44" s="141">
        <v>1300</v>
      </c>
      <c r="S44" s="190">
        <f t="shared" si="15"/>
        <v>943.76</v>
      </c>
      <c r="T44" s="100"/>
    </row>
    <row r="45" spans="1:20" s="103" customFormat="1" ht="57.75" customHeight="1">
      <c r="A45" s="317" t="s">
        <v>569</v>
      </c>
      <c r="B45" s="86" t="s">
        <v>570</v>
      </c>
      <c r="C45" s="13" t="s">
        <v>45</v>
      </c>
      <c r="D45" s="13" t="s">
        <v>29</v>
      </c>
      <c r="E45" s="68">
        <v>11299.54</v>
      </c>
      <c r="F45" s="72">
        <v>100.15</v>
      </c>
      <c r="G45" s="13"/>
      <c r="H45" s="13">
        <f t="shared" si="9"/>
        <v>1.44</v>
      </c>
      <c r="I45" s="13">
        <f t="shared" si="10"/>
        <v>45</v>
      </c>
      <c r="J45" s="13">
        <f t="shared" si="11"/>
        <v>20.78</v>
      </c>
      <c r="K45" s="68">
        <v>11299.54</v>
      </c>
      <c r="L45" s="72">
        <v>100.15</v>
      </c>
      <c r="M45" s="13"/>
      <c r="N45" s="13">
        <f t="shared" si="12"/>
        <v>1.4300000000000002</v>
      </c>
      <c r="O45" s="13">
        <f t="shared" si="13"/>
        <v>45</v>
      </c>
      <c r="P45" s="13">
        <f t="shared" si="14"/>
        <v>20.67</v>
      </c>
      <c r="Q45" s="114">
        <v>2.87</v>
      </c>
      <c r="R45" s="141">
        <v>90</v>
      </c>
      <c r="S45" s="190">
        <f t="shared" si="15"/>
        <v>41.45</v>
      </c>
      <c r="T45" s="100"/>
    </row>
    <row r="46" spans="1:20" s="103" customFormat="1" ht="62.25" customHeight="1">
      <c r="A46" s="317"/>
      <c r="B46" s="86" t="s">
        <v>571</v>
      </c>
      <c r="C46" s="13" t="s">
        <v>45</v>
      </c>
      <c r="D46" s="13" t="s">
        <v>29</v>
      </c>
      <c r="E46" s="68">
        <v>11299.54</v>
      </c>
      <c r="F46" s="72">
        <v>100.15</v>
      </c>
      <c r="G46" s="13"/>
      <c r="H46" s="13">
        <f t="shared" si="9"/>
        <v>7.93</v>
      </c>
      <c r="I46" s="13">
        <f t="shared" si="10"/>
        <v>121.32</v>
      </c>
      <c r="J46" s="13">
        <f t="shared" si="11"/>
        <v>101.76</v>
      </c>
      <c r="K46" s="68">
        <v>11299.54</v>
      </c>
      <c r="L46" s="72">
        <v>100.15</v>
      </c>
      <c r="M46" s="13"/>
      <c r="N46" s="13">
        <f t="shared" si="12"/>
        <v>7.92</v>
      </c>
      <c r="O46" s="13">
        <f t="shared" si="13"/>
        <v>121.32</v>
      </c>
      <c r="P46" s="13">
        <f t="shared" si="14"/>
        <v>101.64</v>
      </c>
      <c r="Q46" s="114">
        <v>15.85</v>
      </c>
      <c r="R46" s="141">
        <v>242.64</v>
      </c>
      <c r="S46" s="190">
        <f t="shared" si="15"/>
        <v>203.4</v>
      </c>
      <c r="T46" s="100"/>
    </row>
    <row r="47" spans="1:20" s="103" customFormat="1" ht="54.6" customHeight="1">
      <c r="A47" s="232" t="s">
        <v>442</v>
      </c>
      <c r="B47" s="86" t="s">
        <v>572</v>
      </c>
      <c r="C47" s="13" t="s">
        <v>45</v>
      </c>
      <c r="D47" s="13" t="s">
        <v>29</v>
      </c>
      <c r="E47" s="68">
        <v>11299.54</v>
      </c>
      <c r="F47" s="72">
        <v>100.15</v>
      </c>
      <c r="G47" s="13"/>
      <c r="H47" s="13">
        <f t="shared" si="9"/>
        <v>175</v>
      </c>
      <c r="I47" s="13">
        <f t="shared" si="10"/>
        <v>1700</v>
      </c>
      <c r="J47" s="13">
        <f t="shared" si="11"/>
        <v>2147.6800000000003</v>
      </c>
      <c r="K47" s="68">
        <v>11299.54</v>
      </c>
      <c r="L47" s="72">
        <v>100.15</v>
      </c>
      <c r="M47" s="13"/>
      <c r="N47" s="13">
        <f t="shared" si="12"/>
        <v>175</v>
      </c>
      <c r="O47" s="13">
        <f t="shared" si="13"/>
        <v>1700</v>
      </c>
      <c r="P47" s="13">
        <f t="shared" si="14"/>
        <v>2147.6800000000003</v>
      </c>
      <c r="Q47" s="114">
        <v>350</v>
      </c>
      <c r="R47" s="141">
        <v>3400</v>
      </c>
      <c r="S47" s="190">
        <f t="shared" si="15"/>
        <v>4295.3600000000006</v>
      </c>
      <c r="T47" s="100"/>
    </row>
    <row r="48" spans="1:20" s="103" customFormat="1" ht="59.45" customHeight="1">
      <c r="A48" s="317" t="s">
        <v>573</v>
      </c>
      <c r="B48" s="86" t="s">
        <v>574</v>
      </c>
      <c r="C48" s="13" t="s">
        <v>575</v>
      </c>
      <c r="D48" s="13" t="s">
        <v>29</v>
      </c>
      <c r="E48" s="72">
        <v>6489.84</v>
      </c>
      <c r="F48" s="72">
        <v>100.15</v>
      </c>
      <c r="G48" s="13"/>
      <c r="H48" s="13">
        <f t="shared" si="9"/>
        <v>9.57</v>
      </c>
      <c r="I48" s="13">
        <f t="shared" si="10"/>
        <v>30.25</v>
      </c>
      <c r="J48" s="13">
        <f t="shared" si="11"/>
        <v>65.14</v>
      </c>
      <c r="K48" s="72">
        <v>6489.84</v>
      </c>
      <c r="L48" s="72">
        <v>100.15</v>
      </c>
      <c r="M48" s="13"/>
      <c r="N48" s="13">
        <f t="shared" si="12"/>
        <v>9.57</v>
      </c>
      <c r="O48" s="13">
        <f t="shared" si="13"/>
        <v>30.25</v>
      </c>
      <c r="P48" s="13">
        <f t="shared" si="14"/>
        <v>65.14</v>
      </c>
      <c r="Q48" s="114">
        <v>19.14</v>
      </c>
      <c r="R48" s="141">
        <v>60.5</v>
      </c>
      <c r="S48" s="190">
        <f t="shared" si="15"/>
        <v>130.28</v>
      </c>
      <c r="T48" s="100"/>
    </row>
    <row r="49" spans="1:20" s="103" customFormat="1" ht="57.75" customHeight="1">
      <c r="A49" s="317"/>
      <c r="B49" s="86" t="s">
        <v>576</v>
      </c>
      <c r="C49" s="13" t="s">
        <v>575</v>
      </c>
      <c r="D49" s="13" t="s">
        <v>29</v>
      </c>
      <c r="E49" s="72">
        <v>6489.84</v>
      </c>
      <c r="F49" s="72">
        <v>100.15</v>
      </c>
      <c r="G49" s="13"/>
      <c r="H49" s="13">
        <f t="shared" si="9"/>
        <v>215</v>
      </c>
      <c r="I49" s="13">
        <f t="shared" si="10"/>
        <v>2750</v>
      </c>
      <c r="J49" s="13">
        <f t="shared" si="11"/>
        <v>1670.73</v>
      </c>
      <c r="K49" s="72">
        <v>6489.84</v>
      </c>
      <c r="L49" s="72">
        <v>100.15</v>
      </c>
      <c r="M49" s="13"/>
      <c r="N49" s="13">
        <f t="shared" si="12"/>
        <v>215</v>
      </c>
      <c r="O49" s="13">
        <f t="shared" si="13"/>
        <v>2750</v>
      </c>
      <c r="P49" s="13">
        <f t="shared" si="14"/>
        <v>1670.73</v>
      </c>
      <c r="Q49" s="114">
        <v>430</v>
      </c>
      <c r="R49" s="141">
        <v>5500</v>
      </c>
      <c r="S49" s="190">
        <f t="shared" si="15"/>
        <v>3341.46</v>
      </c>
      <c r="T49" s="100"/>
    </row>
    <row r="50" spans="1:20" s="103" customFormat="1" ht="57.75" customHeight="1">
      <c r="A50" s="317"/>
      <c r="B50" s="86" t="s">
        <v>867</v>
      </c>
      <c r="C50" s="13" t="s">
        <v>575</v>
      </c>
      <c r="D50" s="13" t="s">
        <v>29</v>
      </c>
      <c r="E50" s="72">
        <v>6489.84</v>
      </c>
      <c r="F50" s="72">
        <v>100.15</v>
      </c>
      <c r="G50" s="13"/>
      <c r="H50" s="13">
        <f t="shared" si="9"/>
        <v>0</v>
      </c>
      <c r="I50" s="13">
        <f t="shared" si="10"/>
        <v>25</v>
      </c>
      <c r="J50" s="13">
        <f t="shared" si="11"/>
        <v>2.5</v>
      </c>
      <c r="K50" s="72">
        <v>6489.84</v>
      </c>
      <c r="L50" s="72">
        <v>100.15</v>
      </c>
      <c r="M50" s="13"/>
      <c r="N50" s="13">
        <f t="shared" si="12"/>
        <v>0</v>
      </c>
      <c r="O50" s="13">
        <f t="shared" si="13"/>
        <v>25</v>
      </c>
      <c r="P50" s="13">
        <f t="shared" si="14"/>
        <v>2.5</v>
      </c>
      <c r="Q50" s="114">
        <v>0</v>
      </c>
      <c r="R50" s="141">
        <v>50</v>
      </c>
      <c r="S50" s="190">
        <f t="shared" si="15"/>
        <v>5</v>
      </c>
      <c r="T50" s="100"/>
    </row>
    <row r="51" spans="1:20" s="103" customFormat="1" ht="58.5" customHeight="1">
      <c r="A51" s="232" t="s">
        <v>577</v>
      </c>
      <c r="B51" s="86" t="s">
        <v>578</v>
      </c>
      <c r="C51" s="13" t="s">
        <v>45</v>
      </c>
      <c r="D51" s="13" t="s">
        <v>29</v>
      </c>
      <c r="E51" s="68">
        <v>11299.54</v>
      </c>
      <c r="F51" s="72">
        <v>100.15</v>
      </c>
      <c r="G51" s="13"/>
      <c r="H51" s="13">
        <f t="shared" si="9"/>
        <v>110.5</v>
      </c>
      <c r="I51" s="13">
        <f t="shared" si="10"/>
        <v>985</v>
      </c>
      <c r="J51" s="13">
        <f t="shared" si="11"/>
        <v>1347.25</v>
      </c>
      <c r="K51" s="68">
        <v>11299.54</v>
      </c>
      <c r="L51" s="72">
        <v>100.15</v>
      </c>
      <c r="M51" s="13"/>
      <c r="N51" s="13">
        <f t="shared" si="12"/>
        <v>110.5</v>
      </c>
      <c r="O51" s="13">
        <f t="shared" si="13"/>
        <v>985</v>
      </c>
      <c r="P51" s="13">
        <f t="shared" si="14"/>
        <v>1347.25</v>
      </c>
      <c r="Q51" s="114">
        <v>221</v>
      </c>
      <c r="R51" s="141">
        <v>1970</v>
      </c>
      <c r="S51" s="190">
        <f t="shared" si="15"/>
        <v>2694.5</v>
      </c>
      <c r="T51" s="100"/>
    </row>
    <row r="52" spans="1:20" s="103" customFormat="1" ht="62.25" customHeight="1">
      <c r="A52" s="232" t="s">
        <v>450</v>
      </c>
      <c r="B52" s="86" t="s">
        <v>579</v>
      </c>
      <c r="C52" s="13" t="s">
        <v>45</v>
      </c>
      <c r="D52" s="13" t="s">
        <v>29</v>
      </c>
      <c r="E52" s="68">
        <v>11299.54</v>
      </c>
      <c r="F52" s="72">
        <v>100.15</v>
      </c>
      <c r="G52" s="13"/>
      <c r="H52" s="13">
        <f t="shared" si="9"/>
        <v>75</v>
      </c>
      <c r="I52" s="13">
        <f t="shared" si="10"/>
        <v>1150</v>
      </c>
      <c r="J52" s="13">
        <f t="shared" si="11"/>
        <v>962.64</v>
      </c>
      <c r="K52" s="68">
        <v>11299.54</v>
      </c>
      <c r="L52" s="72">
        <v>100.15</v>
      </c>
      <c r="M52" s="13"/>
      <c r="N52" s="13">
        <f t="shared" si="12"/>
        <v>75</v>
      </c>
      <c r="O52" s="13">
        <f t="shared" si="13"/>
        <v>1150</v>
      </c>
      <c r="P52" s="13">
        <f t="shared" si="14"/>
        <v>962.64</v>
      </c>
      <c r="Q52" s="114">
        <v>150</v>
      </c>
      <c r="R52" s="141">
        <v>2300</v>
      </c>
      <c r="S52" s="190">
        <f t="shared" si="15"/>
        <v>1925.28</v>
      </c>
      <c r="T52" s="100"/>
    </row>
    <row r="53" spans="1:20" s="103" customFormat="1" ht="54.75" customHeight="1">
      <c r="A53" s="232" t="s">
        <v>453</v>
      </c>
      <c r="B53" s="86" t="s">
        <v>184</v>
      </c>
      <c r="C53" s="13" t="s">
        <v>45</v>
      </c>
      <c r="D53" s="13" t="s">
        <v>29</v>
      </c>
      <c r="E53" s="68">
        <v>11299.54</v>
      </c>
      <c r="F53" s="72">
        <v>100.15</v>
      </c>
      <c r="G53" s="13"/>
      <c r="H53" s="13">
        <f t="shared" si="9"/>
        <v>4.17</v>
      </c>
      <c r="I53" s="13">
        <f t="shared" si="10"/>
        <v>76.78</v>
      </c>
      <c r="J53" s="13">
        <f t="shared" si="11"/>
        <v>54.809999999999995</v>
      </c>
      <c r="K53" s="68">
        <v>11299.54</v>
      </c>
      <c r="L53" s="72">
        <v>100.15</v>
      </c>
      <c r="M53" s="13"/>
      <c r="N53" s="13">
        <f t="shared" si="12"/>
        <v>4.16</v>
      </c>
      <c r="O53" s="13">
        <f t="shared" si="13"/>
        <v>76.77000000000001</v>
      </c>
      <c r="P53" s="13">
        <f t="shared" si="14"/>
        <v>54.699999999999996</v>
      </c>
      <c r="Q53" s="114">
        <v>8.33</v>
      </c>
      <c r="R53" s="141">
        <v>153.55000000000001</v>
      </c>
      <c r="S53" s="190">
        <f t="shared" si="15"/>
        <v>109.50999999999999</v>
      </c>
      <c r="T53" s="100"/>
    </row>
    <row r="54" spans="1:20" s="103" customFormat="1" ht="51.75" customHeight="1">
      <c r="A54" s="232" t="s">
        <v>166</v>
      </c>
      <c r="B54" s="86" t="s">
        <v>165</v>
      </c>
      <c r="C54" s="13" t="s">
        <v>45</v>
      </c>
      <c r="D54" s="13" t="s">
        <v>29</v>
      </c>
      <c r="E54" s="68">
        <v>11299.54</v>
      </c>
      <c r="F54" s="72">
        <v>100.15</v>
      </c>
      <c r="G54" s="13"/>
      <c r="H54" s="13">
        <f t="shared" si="9"/>
        <v>0.89</v>
      </c>
      <c r="I54" s="13">
        <f t="shared" si="10"/>
        <v>42.53</v>
      </c>
      <c r="J54" s="13">
        <f t="shared" si="11"/>
        <v>14.32</v>
      </c>
      <c r="K54" s="68">
        <v>11299.54</v>
      </c>
      <c r="L54" s="72">
        <v>100.15</v>
      </c>
      <c r="M54" s="13"/>
      <c r="N54" s="13">
        <f t="shared" si="12"/>
        <v>0.89</v>
      </c>
      <c r="O54" s="13">
        <f t="shared" si="13"/>
        <v>42.519999999999996</v>
      </c>
      <c r="P54" s="13">
        <f t="shared" si="14"/>
        <v>14.32</v>
      </c>
      <c r="Q54" s="114">
        <v>1.78</v>
      </c>
      <c r="R54" s="141">
        <v>85.05</v>
      </c>
      <c r="S54" s="190">
        <f t="shared" si="15"/>
        <v>28.64</v>
      </c>
      <c r="T54" s="100"/>
    </row>
    <row r="55" spans="1:20" s="103" customFormat="1" ht="50.25" customHeight="1">
      <c r="A55" s="317" t="s">
        <v>169</v>
      </c>
      <c r="B55" s="86" t="s">
        <v>580</v>
      </c>
      <c r="C55" s="13" t="s">
        <v>45</v>
      </c>
      <c r="D55" s="13" t="s">
        <v>29</v>
      </c>
      <c r="E55" s="68">
        <v>11299.54</v>
      </c>
      <c r="F55" s="72">
        <v>100.15</v>
      </c>
      <c r="G55" s="13"/>
      <c r="H55" s="13">
        <f t="shared" si="9"/>
        <v>13.41</v>
      </c>
      <c r="I55" s="13">
        <f t="shared" si="10"/>
        <v>229.66</v>
      </c>
      <c r="J55" s="13">
        <f t="shared" si="11"/>
        <v>174.53</v>
      </c>
      <c r="K55" s="68">
        <v>11299.54</v>
      </c>
      <c r="L55" s="72">
        <v>100.15</v>
      </c>
      <c r="M55" s="13"/>
      <c r="N55" s="13">
        <f t="shared" si="12"/>
        <v>13.409099999999999</v>
      </c>
      <c r="O55" s="13">
        <f t="shared" si="13"/>
        <v>229.65049999999999</v>
      </c>
      <c r="P55" s="13">
        <f t="shared" si="14"/>
        <v>174.52</v>
      </c>
      <c r="Q55" s="114">
        <v>26.819099999999999</v>
      </c>
      <c r="R55" s="141">
        <v>459.31049999999999</v>
      </c>
      <c r="S55" s="190">
        <f t="shared" si="15"/>
        <v>349.05</v>
      </c>
      <c r="T55" s="100"/>
    </row>
    <row r="56" spans="1:20" s="103" customFormat="1" ht="63.4" customHeight="1">
      <c r="A56" s="317"/>
      <c r="B56" s="86" t="s">
        <v>581</v>
      </c>
      <c r="C56" s="13" t="s">
        <v>45</v>
      </c>
      <c r="D56" s="13" t="s">
        <v>29</v>
      </c>
      <c r="E56" s="68">
        <v>11299.54</v>
      </c>
      <c r="F56" s="72">
        <v>100.15</v>
      </c>
      <c r="G56" s="13"/>
      <c r="H56" s="13">
        <f t="shared" si="9"/>
        <v>11.65</v>
      </c>
      <c r="I56" s="13">
        <f t="shared" si="10"/>
        <v>288.33</v>
      </c>
      <c r="J56" s="13">
        <f t="shared" si="11"/>
        <v>160.51999999999998</v>
      </c>
      <c r="K56" s="68">
        <v>11299.54</v>
      </c>
      <c r="L56" s="72">
        <v>100.15</v>
      </c>
      <c r="M56" s="13"/>
      <c r="N56" s="13">
        <f t="shared" si="12"/>
        <v>11.6546</v>
      </c>
      <c r="O56" s="13">
        <f t="shared" si="13"/>
        <v>288.33510000000007</v>
      </c>
      <c r="P56" s="13">
        <f t="shared" si="14"/>
        <v>160.57</v>
      </c>
      <c r="Q56" s="114">
        <v>23.304600000000001</v>
      </c>
      <c r="R56" s="141">
        <v>576.66510000000005</v>
      </c>
      <c r="S56" s="190">
        <f t="shared" si="15"/>
        <v>321.08999999999997</v>
      </c>
      <c r="T56" s="100"/>
    </row>
    <row r="57" spans="1:20" s="103" customFormat="1" ht="66.75" customHeight="1">
      <c r="A57" s="318" t="s">
        <v>171</v>
      </c>
      <c r="B57" s="86" t="s">
        <v>488</v>
      </c>
      <c r="C57" s="13" t="s">
        <v>45</v>
      </c>
      <c r="D57" s="13" t="s">
        <v>29</v>
      </c>
      <c r="E57" s="68">
        <v>11299.54</v>
      </c>
      <c r="F57" s="72">
        <v>100.15</v>
      </c>
      <c r="G57" s="13"/>
      <c r="H57" s="13">
        <f t="shared" si="9"/>
        <v>4.43</v>
      </c>
      <c r="I57" s="13">
        <f t="shared" si="10"/>
        <v>44.2</v>
      </c>
      <c r="J57" s="13">
        <f t="shared" si="11"/>
        <v>54.49</v>
      </c>
      <c r="K57" s="68">
        <v>11299.54</v>
      </c>
      <c r="L57" s="72">
        <v>100.15</v>
      </c>
      <c r="M57" s="13"/>
      <c r="N57" s="13">
        <f t="shared" si="12"/>
        <v>4.42</v>
      </c>
      <c r="O57" s="13">
        <f t="shared" si="13"/>
        <v>44.2</v>
      </c>
      <c r="P57" s="13">
        <f t="shared" si="14"/>
        <v>54.37</v>
      </c>
      <c r="Q57" s="114">
        <v>8.85</v>
      </c>
      <c r="R57" s="141">
        <v>88.4</v>
      </c>
      <c r="S57" s="190">
        <f t="shared" si="15"/>
        <v>108.86</v>
      </c>
      <c r="T57" s="100"/>
    </row>
    <row r="58" spans="1:20" s="103" customFormat="1" ht="78.599999999999994" customHeight="1">
      <c r="A58" s="318"/>
      <c r="B58" s="86" t="s">
        <v>250</v>
      </c>
      <c r="C58" s="13" t="s">
        <v>45</v>
      </c>
      <c r="D58" s="13" t="s">
        <v>29</v>
      </c>
      <c r="E58" s="68">
        <v>11299.54</v>
      </c>
      <c r="F58" s="72">
        <v>100.15</v>
      </c>
      <c r="G58" s="13"/>
      <c r="H58" s="13">
        <f t="shared" si="9"/>
        <v>140</v>
      </c>
      <c r="I58" s="13">
        <f t="shared" si="10"/>
        <v>1415</v>
      </c>
      <c r="J58" s="13">
        <f t="shared" si="11"/>
        <v>1723.65</v>
      </c>
      <c r="K58" s="68">
        <v>11299.54</v>
      </c>
      <c r="L58" s="72">
        <v>100.15</v>
      </c>
      <c r="M58" s="13"/>
      <c r="N58" s="13">
        <f t="shared" si="12"/>
        <v>140</v>
      </c>
      <c r="O58" s="13">
        <f t="shared" si="13"/>
        <v>1415</v>
      </c>
      <c r="P58" s="13">
        <f t="shared" si="14"/>
        <v>1723.65</v>
      </c>
      <c r="Q58" s="114">
        <v>280</v>
      </c>
      <c r="R58" s="141">
        <v>2830</v>
      </c>
      <c r="S58" s="190">
        <f t="shared" si="15"/>
        <v>3447.3</v>
      </c>
      <c r="T58" s="100"/>
    </row>
    <row r="59" spans="1:20" s="103" customFormat="1" ht="49.7" customHeight="1">
      <c r="A59" s="317" t="s">
        <v>175</v>
      </c>
      <c r="B59" s="86" t="s">
        <v>868</v>
      </c>
      <c r="C59" s="13" t="s">
        <v>38</v>
      </c>
      <c r="D59" s="13" t="s">
        <v>29</v>
      </c>
      <c r="E59" s="73">
        <v>12302.58</v>
      </c>
      <c r="F59" s="67">
        <v>18.940000000000001</v>
      </c>
      <c r="G59" s="13"/>
      <c r="H59" s="13">
        <f t="shared" si="9"/>
        <v>0</v>
      </c>
      <c r="I59" s="13">
        <f t="shared" si="10"/>
        <v>0</v>
      </c>
      <c r="J59" s="13">
        <f t="shared" si="11"/>
        <v>0</v>
      </c>
      <c r="K59" s="73">
        <v>12302.58</v>
      </c>
      <c r="L59" s="67">
        <v>18.940000000000001</v>
      </c>
      <c r="M59" s="13"/>
      <c r="N59" s="13">
        <f t="shared" si="12"/>
        <v>0</v>
      </c>
      <c r="O59" s="13">
        <f t="shared" si="13"/>
        <v>0</v>
      </c>
      <c r="P59" s="13">
        <f t="shared" si="14"/>
        <v>0</v>
      </c>
      <c r="Q59" s="114">
        <v>0</v>
      </c>
      <c r="R59" s="141">
        <v>0</v>
      </c>
      <c r="S59" s="190">
        <f t="shared" si="15"/>
        <v>0</v>
      </c>
      <c r="T59" s="100"/>
    </row>
    <row r="60" spans="1:20" s="103" customFormat="1" ht="47.25" customHeight="1">
      <c r="A60" s="317"/>
      <c r="B60" s="86" t="s">
        <v>582</v>
      </c>
      <c r="C60" s="13" t="s">
        <v>38</v>
      </c>
      <c r="D60" s="13" t="s">
        <v>29</v>
      </c>
      <c r="E60" s="73">
        <v>12302.58</v>
      </c>
      <c r="F60" s="67">
        <v>18.940000000000001</v>
      </c>
      <c r="G60" s="13"/>
      <c r="H60" s="13">
        <f t="shared" si="9"/>
        <v>12.16</v>
      </c>
      <c r="I60" s="13">
        <f t="shared" si="10"/>
        <v>187.41</v>
      </c>
      <c r="J60" s="13">
        <f t="shared" si="11"/>
        <v>153.15</v>
      </c>
      <c r="K60" s="73">
        <v>12302.58</v>
      </c>
      <c r="L60" s="67">
        <v>18.940000000000001</v>
      </c>
      <c r="M60" s="13"/>
      <c r="N60" s="13">
        <f t="shared" si="12"/>
        <v>12.149999999999999</v>
      </c>
      <c r="O60" s="13">
        <f t="shared" si="13"/>
        <v>187.41</v>
      </c>
      <c r="P60" s="13">
        <f t="shared" si="14"/>
        <v>153.03</v>
      </c>
      <c r="Q60" s="114">
        <v>24.31</v>
      </c>
      <c r="R60" s="141">
        <v>374.82</v>
      </c>
      <c r="S60" s="190">
        <f t="shared" si="15"/>
        <v>306.18</v>
      </c>
      <c r="T60" s="100"/>
    </row>
    <row r="61" spans="1:20" s="103" customFormat="1" ht="38.25" customHeight="1">
      <c r="A61" s="232" t="s">
        <v>177</v>
      </c>
      <c r="B61" s="86" t="s">
        <v>583</v>
      </c>
      <c r="C61" s="13" t="s">
        <v>279</v>
      </c>
      <c r="D61" s="13" t="s">
        <v>228</v>
      </c>
      <c r="E61" s="73">
        <v>25377.040000000001</v>
      </c>
      <c r="F61" s="72">
        <v>73.510000000000005</v>
      </c>
      <c r="G61" s="13"/>
      <c r="H61" s="13">
        <f t="shared" si="9"/>
        <v>55</v>
      </c>
      <c r="I61" s="13">
        <f t="shared" si="10"/>
        <v>750</v>
      </c>
      <c r="J61" s="13">
        <f t="shared" si="11"/>
        <v>1450.8700000000001</v>
      </c>
      <c r="K61" s="73">
        <v>25377.040000000001</v>
      </c>
      <c r="L61" s="72">
        <v>73.510000000000005</v>
      </c>
      <c r="M61" s="13"/>
      <c r="N61" s="13">
        <f t="shared" si="12"/>
        <v>55</v>
      </c>
      <c r="O61" s="13">
        <f t="shared" si="13"/>
        <v>750</v>
      </c>
      <c r="P61" s="13">
        <f t="shared" si="14"/>
        <v>1450.8700000000001</v>
      </c>
      <c r="Q61" s="114">
        <v>110</v>
      </c>
      <c r="R61" s="141">
        <v>1500</v>
      </c>
      <c r="S61" s="190">
        <f t="shared" si="15"/>
        <v>2901.7400000000002</v>
      </c>
      <c r="T61" s="100"/>
    </row>
    <row r="62" spans="1:20" s="103" customFormat="1" ht="38.25" customHeight="1">
      <c r="A62" s="317" t="s">
        <v>462</v>
      </c>
      <c r="B62" s="105" t="s">
        <v>293</v>
      </c>
      <c r="C62" s="13" t="s">
        <v>370</v>
      </c>
      <c r="D62" s="106" t="s">
        <v>40</v>
      </c>
      <c r="E62" s="73">
        <v>18750.38</v>
      </c>
      <c r="F62" s="72">
        <v>297.2</v>
      </c>
      <c r="G62" s="13"/>
      <c r="H62" s="13">
        <f t="shared" si="9"/>
        <v>18.45</v>
      </c>
      <c r="I62" s="13">
        <f t="shared" si="10"/>
        <v>205</v>
      </c>
      <c r="J62" s="13">
        <f t="shared" si="11"/>
        <v>406.87</v>
      </c>
      <c r="K62" s="73">
        <v>18750.38</v>
      </c>
      <c r="L62" s="72">
        <v>297.2</v>
      </c>
      <c r="M62" s="13"/>
      <c r="N62" s="13">
        <f t="shared" si="12"/>
        <v>18.45</v>
      </c>
      <c r="O62" s="13">
        <f t="shared" si="13"/>
        <v>205</v>
      </c>
      <c r="P62" s="13">
        <f t="shared" si="14"/>
        <v>406.87</v>
      </c>
      <c r="Q62" s="114">
        <v>36.9</v>
      </c>
      <c r="R62" s="141">
        <v>410</v>
      </c>
      <c r="S62" s="190">
        <f t="shared" si="15"/>
        <v>813.74</v>
      </c>
      <c r="T62" s="100"/>
    </row>
    <row r="63" spans="1:20" s="103" customFormat="1" ht="39.75" customHeight="1">
      <c r="A63" s="317"/>
      <c r="B63" s="105" t="s">
        <v>297</v>
      </c>
      <c r="C63" s="13" t="s">
        <v>370</v>
      </c>
      <c r="D63" s="106" t="s">
        <v>40</v>
      </c>
      <c r="E63" s="73">
        <v>18750.38</v>
      </c>
      <c r="F63" s="72">
        <v>297.2</v>
      </c>
      <c r="G63" s="13"/>
      <c r="H63" s="13">
        <f t="shared" si="9"/>
        <v>32.5</v>
      </c>
      <c r="I63" s="13">
        <f t="shared" si="10"/>
        <v>400</v>
      </c>
      <c r="J63" s="13">
        <f t="shared" si="11"/>
        <v>728.27</v>
      </c>
      <c r="K63" s="73">
        <v>18750.38</v>
      </c>
      <c r="L63" s="72">
        <v>297.2</v>
      </c>
      <c r="M63" s="13"/>
      <c r="N63" s="13">
        <f t="shared" si="12"/>
        <v>32.5</v>
      </c>
      <c r="O63" s="13">
        <f t="shared" si="13"/>
        <v>400</v>
      </c>
      <c r="P63" s="13">
        <f t="shared" si="14"/>
        <v>728.27</v>
      </c>
      <c r="Q63" s="114">
        <v>65</v>
      </c>
      <c r="R63" s="141">
        <v>800</v>
      </c>
      <c r="S63" s="190">
        <f t="shared" si="15"/>
        <v>1456.54</v>
      </c>
      <c r="T63" s="100"/>
    </row>
    <row r="64" spans="1:20" s="103" customFormat="1" ht="54" customHeight="1">
      <c r="A64" s="232" t="s">
        <v>182</v>
      </c>
      <c r="B64" s="105" t="s">
        <v>432</v>
      </c>
      <c r="C64" s="13" t="s">
        <v>45</v>
      </c>
      <c r="D64" s="14" t="s">
        <v>29</v>
      </c>
      <c r="E64" s="68">
        <v>11299.54</v>
      </c>
      <c r="F64" s="72">
        <v>100.15</v>
      </c>
      <c r="G64" s="13"/>
      <c r="H64" s="13">
        <f t="shared" si="9"/>
        <v>1.04</v>
      </c>
      <c r="I64" s="13">
        <f t="shared" si="10"/>
        <v>22.5</v>
      </c>
      <c r="J64" s="13">
        <f t="shared" si="11"/>
        <v>14</v>
      </c>
      <c r="K64" s="68">
        <v>11299.54</v>
      </c>
      <c r="L64" s="72">
        <v>100.15</v>
      </c>
      <c r="M64" s="70"/>
      <c r="N64" s="13">
        <f t="shared" si="12"/>
        <v>1.0299999999999998</v>
      </c>
      <c r="O64" s="13">
        <f t="shared" si="13"/>
        <v>22.5</v>
      </c>
      <c r="P64" s="13">
        <f t="shared" si="14"/>
        <v>13.89</v>
      </c>
      <c r="Q64" s="104">
        <v>2.0699999999999998</v>
      </c>
      <c r="R64" s="141">
        <v>45</v>
      </c>
      <c r="S64" s="190">
        <f t="shared" si="15"/>
        <v>27.89</v>
      </c>
      <c r="T64" s="100"/>
    </row>
    <row r="65" spans="1:257" s="103" customFormat="1" ht="24.75" customHeight="1">
      <c r="A65" s="182" t="s">
        <v>299</v>
      </c>
      <c r="B65" s="9" t="s">
        <v>300</v>
      </c>
      <c r="C65" s="8"/>
      <c r="D65" s="8"/>
      <c r="E65" s="8"/>
      <c r="F65" s="8"/>
      <c r="G65" s="8"/>
      <c r="H65" s="8">
        <f>SUM(H66:H68)</f>
        <v>43.5</v>
      </c>
      <c r="I65" s="8">
        <f>SUM(I66:I68)</f>
        <v>521.74</v>
      </c>
      <c r="J65" s="8">
        <f>SUM(J66:J68)</f>
        <v>548.89</v>
      </c>
      <c r="K65" s="8"/>
      <c r="L65" s="8"/>
      <c r="M65" s="8"/>
      <c r="N65" s="8">
        <f t="shared" ref="N65:S65" si="16">SUM(N66:N68)</f>
        <v>43.494999999999997</v>
      </c>
      <c r="O65" s="8">
        <f t="shared" si="16"/>
        <v>521.73900000000003</v>
      </c>
      <c r="P65" s="8">
        <f t="shared" si="16"/>
        <v>548.82000000000005</v>
      </c>
      <c r="Q65" s="8">
        <f t="shared" si="16"/>
        <v>86.995000000000005</v>
      </c>
      <c r="R65" s="8">
        <f t="shared" si="16"/>
        <v>1043.479</v>
      </c>
      <c r="S65" s="183">
        <f t="shared" si="16"/>
        <v>1097.71</v>
      </c>
      <c r="T65" s="100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  <c r="BS65" s="107"/>
      <c r="BT65" s="107"/>
      <c r="BU65" s="107"/>
      <c r="BV65" s="107"/>
      <c r="BW65" s="107"/>
      <c r="BX65" s="107"/>
      <c r="BY65" s="107"/>
      <c r="BZ65" s="107"/>
      <c r="CA65" s="107"/>
      <c r="CB65" s="107"/>
      <c r="CC65" s="107"/>
      <c r="CD65" s="107"/>
      <c r="CE65" s="107"/>
      <c r="CF65" s="107"/>
      <c r="CG65" s="107"/>
      <c r="CH65" s="107"/>
      <c r="CI65" s="107"/>
      <c r="CJ65" s="107"/>
      <c r="CK65" s="107"/>
      <c r="CL65" s="107"/>
      <c r="CM65" s="107"/>
      <c r="CN65" s="107"/>
      <c r="CO65" s="107"/>
      <c r="CP65" s="107"/>
      <c r="CQ65" s="107"/>
      <c r="CR65" s="107"/>
      <c r="CS65" s="107"/>
      <c r="CT65" s="107"/>
      <c r="CU65" s="107"/>
      <c r="CV65" s="107"/>
      <c r="CW65" s="107"/>
      <c r="CX65" s="107"/>
      <c r="CY65" s="107"/>
      <c r="CZ65" s="107"/>
      <c r="DA65" s="107"/>
      <c r="DB65" s="107"/>
      <c r="DC65" s="107"/>
      <c r="DD65" s="107"/>
      <c r="DE65" s="107"/>
      <c r="DF65" s="107"/>
      <c r="DG65" s="107"/>
      <c r="DH65" s="107"/>
      <c r="DI65" s="107"/>
      <c r="DJ65" s="107"/>
      <c r="DK65" s="107"/>
      <c r="DL65" s="107"/>
      <c r="DM65" s="107"/>
      <c r="DN65" s="107"/>
      <c r="DO65" s="107"/>
      <c r="DP65" s="107"/>
      <c r="DQ65" s="107"/>
      <c r="DR65" s="107"/>
      <c r="DS65" s="107"/>
      <c r="DT65" s="107"/>
      <c r="DU65" s="107"/>
      <c r="DV65" s="107"/>
      <c r="DW65" s="107"/>
      <c r="DX65" s="107"/>
      <c r="DY65" s="107"/>
      <c r="DZ65" s="107"/>
      <c r="EA65" s="107"/>
      <c r="EB65" s="107"/>
      <c r="EC65" s="107"/>
      <c r="ED65" s="107"/>
      <c r="EE65" s="107"/>
      <c r="EF65" s="107"/>
      <c r="EG65" s="107"/>
      <c r="EH65" s="107"/>
      <c r="EI65" s="107"/>
      <c r="EJ65" s="107"/>
      <c r="EK65" s="107"/>
      <c r="EL65" s="107"/>
      <c r="EM65" s="107"/>
      <c r="EN65" s="107"/>
      <c r="EO65" s="107"/>
      <c r="EP65" s="107"/>
      <c r="EQ65" s="107"/>
      <c r="ER65" s="107"/>
      <c r="ES65" s="107"/>
      <c r="ET65" s="107"/>
      <c r="EU65" s="107"/>
      <c r="EV65" s="107"/>
      <c r="EW65" s="107"/>
      <c r="EX65" s="107"/>
      <c r="EY65" s="107"/>
      <c r="EZ65" s="107"/>
      <c r="FA65" s="107"/>
      <c r="FB65" s="107"/>
      <c r="FC65" s="107"/>
      <c r="FD65" s="107"/>
      <c r="FE65" s="107"/>
      <c r="FF65" s="107"/>
      <c r="FG65" s="107"/>
      <c r="FH65" s="107"/>
      <c r="FI65" s="107"/>
      <c r="FJ65" s="107"/>
      <c r="FK65" s="107"/>
      <c r="FL65" s="107"/>
      <c r="FM65" s="107"/>
      <c r="FN65" s="107"/>
      <c r="FO65" s="107"/>
      <c r="FP65" s="107"/>
      <c r="FQ65" s="107"/>
      <c r="FR65" s="107"/>
      <c r="FS65" s="107"/>
      <c r="FT65" s="107"/>
      <c r="FU65" s="107"/>
      <c r="FV65" s="107"/>
      <c r="FW65" s="107"/>
      <c r="FX65" s="107"/>
      <c r="FY65" s="107"/>
      <c r="FZ65" s="107"/>
      <c r="GA65" s="107"/>
      <c r="GB65" s="107"/>
      <c r="GC65" s="107"/>
      <c r="GD65" s="107"/>
      <c r="GE65" s="107"/>
      <c r="GF65" s="107"/>
      <c r="GG65" s="107"/>
      <c r="GH65" s="107"/>
      <c r="GI65" s="107"/>
      <c r="GJ65" s="107"/>
      <c r="GK65" s="107"/>
      <c r="GL65" s="107"/>
      <c r="GM65" s="107"/>
      <c r="GN65" s="107"/>
      <c r="GO65" s="107"/>
      <c r="GP65" s="107"/>
      <c r="GQ65" s="107"/>
      <c r="GR65" s="107"/>
      <c r="GS65" s="107"/>
      <c r="GT65" s="107"/>
      <c r="GU65" s="107"/>
      <c r="GV65" s="107"/>
      <c r="GW65" s="107"/>
      <c r="GX65" s="107"/>
      <c r="GY65" s="107"/>
      <c r="GZ65" s="107"/>
      <c r="HA65" s="107"/>
      <c r="HB65" s="107"/>
      <c r="HC65" s="107"/>
      <c r="HD65" s="107"/>
      <c r="HE65" s="107"/>
      <c r="HF65" s="107"/>
      <c r="HG65" s="107"/>
      <c r="HH65" s="107"/>
      <c r="HI65" s="107"/>
      <c r="HJ65" s="107"/>
      <c r="HK65" s="107"/>
      <c r="HL65" s="107"/>
      <c r="HM65" s="107"/>
      <c r="HN65" s="107"/>
      <c r="HO65" s="107"/>
      <c r="HP65" s="107"/>
      <c r="HQ65" s="107"/>
      <c r="HR65" s="107"/>
      <c r="HS65" s="107"/>
      <c r="HT65" s="107"/>
      <c r="HU65" s="107"/>
      <c r="HV65" s="107"/>
      <c r="HW65" s="107"/>
      <c r="HX65" s="107"/>
      <c r="HY65" s="107"/>
      <c r="HZ65" s="107"/>
      <c r="IA65" s="107"/>
      <c r="IB65" s="107"/>
      <c r="IC65" s="107"/>
      <c r="ID65" s="107"/>
      <c r="IE65" s="107"/>
      <c r="IF65" s="107"/>
      <c r="IG65" s="107"/>
      <c r="IH65" s="107"/>
      <c r="II65" s="107"/>
      <c r="IJ65" s="107"/>
      <c r="IK65" s="107"/>
      <c r="IL65" s="107"/>
      <c r="IM65" s="107"/>
      <c r="IN65" s="107"/>
      <c r="IO65" s="107"/>
      <c r="IP65" s="107"/>
      <c r="IQ65" s="107"/>
      <c r="IR65" s="107"/>
      <c r="IS65" s="107"/>
      <c r="IT65" s="107"/>
      <c r="IU65" s="107"/>
      <c r="IV65" s="107"/>
      <c r="IW65" s="107"/>
    </row>
    <row r="66" spans="1:257" s="103" customFormat="1" ht="60.75" customHeight="1">
      <c r="A66" s="186" t="s">
        <v>301</v>
      </c>
      <c r="B66" s="85" t="s">
        <v>302</v>
      </c>
      <c r="C66" s="13" t="s">
        <v>33</v>
      </c>
      <c r="D66" s="13" t="s">
        <v>29</v>
      </c>
      <c r="E66" s="68">
        <v>11299.54</v>
      </c>
      <c r="F66" s="72">
        <v>100.15</v>
      </c>
      <c r="G66" s="13"/>
      <c r="H66" s="13">
        <f t="shared" ref="H66:I68" si="17">ROUND(Q66/12*6,2)</f>
        <v>1</v>
      </c>
      <c r="I66" s="13">
        <f t="shared" si="17"/>
        <v>9.23</v>
      </c>
      <c r="J66" s="13">
        <f>ROUND(H66*E66/1000,2)+ROUND(I66*F66/1000,2)</f>
        <v>12.22</v>
      </c>
      <c r="K66" s="68">
        <v>11299.54</v>
      </c>
      <c r="L66" s="72">
        <v>100.15</v>
      </c>
      <c r="M66" s="13"/>
      <c r="N66" s="13">
        <f t="shared" ref="N66:O68" si="18">Q66-H66</f>
        <v>1</v>
      </c>
      <c r="O66" s="13">
        <f t="shared" si="18"/>
        <v>9.23</v>
      </c>
      <c r="P66" s="13">
        <f>ROUND(N66*K66/1000,2)+ROUND(O66*L66/1000,2)</f>
        <v>12.22</v>
      </c>
      <c r="Q66" s="13">
        <v>2</v>
      </c>
      <c r="R66" s="13">
        <v>18.46</v>
      </c>
      <c r="S66" s="190">
        <f>J66+P66</f>
        <v>24.44</v>
      </c>
      <c r="T66" s="100"/>
    </row>
    <row r="67" spans="1:257" s="107" customFormat="1" ht="68.25" customHeight="1">
      <c r="A67" s="186" t="s">
        <v>303</v>
      </c>
      <c r="B67" s="85" t="s">
        <v>584</v>
      </c>
      <c r="C67" s="13" t="s">
        <v>33</v>
      </c>
      <c r="D67" s="13" t="s">
        <v>29</v>
      </c>
      <c r="E67" s="72">
        <v>11299.54</v>
      </c>
      <c r="F67" s="72">
        <v>100.15</v>
      </c>
      <c r="G67" s="13"/>
      <c r="H67" s="13">
        <f t="shared" si="17"/>
        <v>40</v>
      </c>
      <c r="I67" s="13">
        <f t="shared" si="17"/>
        <v>475</v>
      </c>
      <c r="J67" s="13">
        <f>ROUND(H67*E67/1000,2)+ROUND(I67*F67/1000,2)</f>
        <v>499.55</v>
      </c>
      <c r="K67" s="72">
        <v>11299.54</v>
      </c>
      <c r="L67" s="72">
        <v>100.15</v>
      </c>
      <c r="M67" s="13"/>
      <c r="N67" s="13">
        <f t="shared" si="18"/>
        <v>40</v>
      </c>
      <c r="O67" s="13">
        <f t="shared" si="18"/>
        <v>475</v>
      </c>
      <c r="P67" s="13">
        <f>ROUND(N67*K67/1000,2)+ROUND(O67*L67/1000,2)</f>
        <v>499.55</v>
      </c>
      <c r="Q67" s="13">
        <v>80</v>
      </c>
      <c r="R67" s="13">
        <v>950</v>
      </c>
      <c r="S67" s="190">
        <f>J67+P67</f>
        <v>999.1</v>
      </c>
      <c r="T67" s="100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  <c r="BI67" s="103"/>
      <c r="BJ67" s="103"/>
      <c r="BK67" s="103"/>
      <c r="BL67" s="103"/>
      <c r="BM67" s="103"/>
      <c r="BN67" s="103"/>
      <c r="BO67" s="103"/>
      <c r="BP67" s="103"/>
      <c r="BQ67" s="103"/>
      <c r="BR67" s="103"/>
      <c r="BS67" s="103"/>
      <c r="BT67" s="103"/>
      <c r="BU67" s="103"/>
      <c r="BV67" s="103"/>
      <c r="BW67" s="103"/>
      <c r="BX67" s="103"/>
      <c r="BY67" s="103"/>
      <c r="BZ67" s="103"/>
      <c r="CA67" s="103"/>
      <c r="CB67" s="103"/>
      <c r="CC67" s="103"/>
      <c r="CD67" s="103"/>
      <c r="CE67" s="103"/>
      <c r="CF67" s="103"/>
      <c r="CG67" s="103"/>
      <c r="CH67" s="103"/>
      <c r="CI67" s="103"/>
      <c r="CJ67" s="103"/>
      <c r="CK67" s="103"/>
      <c r="CL67" s="103"/>
      <c r="CM67" s="103"/>
      <c r="CN67" s="103"/>
      <c r="CO67" s="103"/>
      <c r="CP67" s="103"/>
      <c r="CQ67" s="103"/>
      <c r="CR67" s="103"/>
      <c r="CS67" s="103"/>
      <c r="CT67" s="103"/>
      <c r="CU67" s="103"/>
      <c r="CV67" s="103"/>
      <c r="CW67" s="103"/>
      <c r="CX67" s="103"/>
      <c r="CY67" s="103"/>
      <c r="CZ67" s="103"/>
      <c r="DA67" s="103"/>
      <c r="DB67" s="103"/>
      <c r="DC67" s="103"/>
      <c r="DD67" s="103"/>
      <c r="DE67" s="103"/>
      <c r="DF67" s="103"/>
      <c r="DG67" s="103"/>
      <c r="DH67" s="103"/>
      <c r="DI67" s="103"/>
      <c r="DJ67" s="103"/>
      <c r="DK67" s="103"/>
      <c r="DL67" s="103"/>
      <c r="DM67" s="103"/>
      <c r="DN67" s="103"/>
      <c r="DO67" s="103"/>
      <c r="DP67" s="103"/>
      <c r="DQ67" s="103"/>
      <c r="DR67" s="103"/>
      <c r="DS67" s="103"/>
      <c r="DT67" s="103"/>
      <c r="DU67" s="103"/>
      <c r="DV67" s="103"/>
      <c r="DW67" s="103"/>
      <c r="DX67" s="103"/>
      <c r="DY67" s="103"/>
      <c r="DZ67" s="103"/>
      <c r="EA67" s="103"/>
      <c r="EB67" s="103"/>
      <c r="EC67" s="103"/>
      <c r="ED67" s="103"/>
      <c r="EE67" s="103"/>
      <c r="EF67" s="103"/>
      <c r="EG67" s="103"/>
      <c r="EH67" s="103"/>
      <c r="EI67" s="103"/>
      <c r="EJ67" s="103"/>
      <c r="EK67" s="103"/>
      <c r="EL67" s="103"/>
      <c r="EM67" s="103"/>
      <c r="EN67" s="103"/>
      <c r="EO67" s="103"/>
      <c r="EP67" s="103"/>
      <c r="EQ67" s="103"/>
      <c r="ER67" s="103"/>
      <c r="ES67" s="103"/>
      <c r="ET67" s="103"/>
      <c r="EU67" s="103"/>
      <c r="EV67" s="103"/>
      <c r="EW67" s="103"/>
      <c r="EX67" s="103"/>
      <c r="EY67" s="103"/>
      <c r="EZ67" s="103"/>
      <c r="FA67" s="103"/>
      <c r="FB67" s="103"/>
      <c r="FC67" s="103"/>
      <c r="FD67" s="103"/>
      <c r="FE67" s="103"/>
      <c r="FF67" s="103"/>
      <c r="FG67" s="103"/>
      <c r="FH67" s="103"/>
      <c r="FI67" s="103"/>
      <c r="FJ67" s="103"/>
      <c r="FK67" s="103"/>
      <c r="FL67" s="103"/>
      <c r="FM67" s="103"/>
      <c r="FN67" s="103"/>
      <c r="FO67" s="103"/>
      <c r="FP67" s="103"/>
      <c r="FQ67" s="103"/>
      <c r="FR67" s="103"/>
      <c r="FS67" s="103"/>
      <c r="FT67" s="103"/>
      <c r="FU67" s="103"/>
      <c r="FV67" s="103"/>
      <c r="FW67" s="103"/>
      <c r="FX67" s="103"/>
      <c r="FY67" s="103"/>
      <c r="FZ67" s="103"/>
      <c r="GA67" s="103"/>
      <c r="GB67" s="103"/>
      <c r="GC67" s="103"/>
      <c r="GD67" s="103"/>
      <c r="GE67" s="103"/>
      <c r="GF67" s="103"/>
      <c r="GG67" s="103"/>
      <c r="GH67" s="103"/>
      <c r="GI67" s="103"/>
      <c r="GJ67" s="103"/>
      <c r="GK67" s="103"/>
      <c r="GL67" s="103"/>
      <c r="GM67" s="103"/>
      <c r="GN67" s="103"/>
      <c r="GO67" s="103"/>
      <c r="GP67" s="103"/>
      <c r="GQ67" s="103"/>
      <c r="GR67" s="103"/>
      <c r="GS67" s="103"/>
      <c r="GT67" s="103"/>
      <c r="GU67" s="103"/>
      <c r="GV67" s="103"/>
      <c r="GW67" s="103"/>
      <c r="GX67" s="103"/>
      <c r="GY67" s="103"/>
      <c r="GZ67" s="103"/>
      <c r="HA67" s="103"/>
      <c r="HB67" s="103"/>
      <c r="HC67" s="103"/>
      <c r="HD67" s="103"/>
      <c r="HE67" s="103"/>
      <c r="HF67" s="103"/>
      <c r="HG67" s="103"/>
      <c r="HH67" s="103"/>
      <c r="HI67" s="103"/>
      <c r="HJ67" s="103"/>
      <c r="HK67" s="103"/>
      <c r="HL67" s="103"/>
      <c r="HM67" s="103"/>
      <c r="HN67" s="103"/>
      <c r="HO67" s="103"/>
      <c r="HP67" s="103"/>
      <c r="HQ67" s="103"/>
      <c r="HR67" s="103"/>
      <c r="HS67" s="103"/>
      <c r="HT67" s="103"/>
      <c r="HU67" s="103"/>
      <c r="HV67" s="103"/>
      <c r="HW67" s="103"/>
      <c r="HX67" s="103"/>
      <c r="HY67" s="103"/>
      <c r="HZ67" s="103"/>
      <c r="IA67" s="103"/>
      <c r="IB67" s="103"/>
      <c r="IC67" s="103"/>
      <c r="ID67" s="103"/>
      <c r="IE67" s="103"/>
      <c r="IF67" s="103"/>
      <c r="IG67" s="103"/>
      <c r="IH67" s="103"/>
      <c r="II67" s="103"/>
      <c r="IJ67" s="103"/>
      <c r="IK67" s="103"/>
      <c r="IL67" s="103"/>
      <c r="IM67" s="103"/>
      <c r="IN67" s="103"/>
      <c r="IO67" s="103"/>
      <c r="IP67" s="103"/>
      <c r="IQ67" s="103"/>
      <c r="IR67" s="103"/>
      <c r="IS67" s="103"/>
      <c r="IT67" s="103"/>
      <c r="IU67" s="103"/>
      <c r="IV67" s="103"/>
      <c r="IW67" s="103"/>
    </row>
    <row r="68" spans="1:257" s="103" customFormat="1" ht="51.75" customHeight="1">
      <c r="A68" s="186" t="s">
        <v>306</v>
      </c>
      <c r="B68" s="14" t="s">
        <v>325</v>
      </c>
      <c r="C68" s="13" t="s">
        <v>401</v>
      </c>
      <c r="D68" s="13" t="s">
        <v>402</v>
      </c>
      <c r="E68" s="73">
        <v>12706.37</v>
      </c>
      <c r="F68" s="72">
        <v>142.61000000000001</v>
      </c>
      <c r="G68" s="13"/>
      <c r="H68" s="13">
        <f t="shared" si="17"/>
        <v>2.5</v>
      </c>
      <c r="I68" s="13">
        <f t="shared" si="17"/>
        <v>37.51</v>
      </c>
      <c r="J68" s="13">
        <f>ROUND(H68*E68/1000,2)+ROUND(I68*F68/1000,2)</f>
        <v>37.119999999999997</v>
      </c>
      <c r="K68" s="73">
        <v>12706.37</v>
      </c>
      <c r="L68" s="72">
        <v>142.61000000000001</v>
      </c>
      <c r="M68" s="70"/>
      <c r="N68" s="13">
        <f t="shared" si="18"/>
        <v>2.4950000000000001</v>
      </c>
      <c r="O68" s="13">
        <f t="shared" si="18"/>
        <v>37.509000000000007</v>
      </c>
      <c r="P68" s="13">
        <f>ROUND(N68*K68/1000,2)+ROUND(O68*L68/1000,2)</f>
        <v>37.049999999999997</v>
      </c>
      <c r="Q68" s="13">
        <v>4.9950000000000001</v>
      </c>
      <c r="R68" s="13">
        <v>75.019000000000005</v>
      </c>
      <c r="S68" s="190">
        <f>J68+P68</f>
        <v>74.169999999999987</v>
      </c>
      <c r="T68" s="100"/>
    </row>
    <row r="69" spans="1:257" s="103" customFormat="1" ht="24.75" customHeight="1">
      <c r="A69" s="182" t="s">
        <v>330</v>
      </c>
      <c r="B69" s="9" t="s">
        <v>331</v>
      </c>
      <c r="C69" s="8"/>
      <c r="D69" s="8"/>
      <c r="E69" s="8"/>
      <c r="F69" s="8"/>
      <c r="G69" s="8"/>
      <c r="H69" s="8">
        <f>H70</f>
        <v>0.23</v>
      </c>
      <c r="I69" s="8">
        <f>I70</f>
        <v>3.27</v>
      </c>
      <c r="J69" s="8">
        <f>J70</f>
        <v>3.3899999999999997</v>
      </c>
      <c r="K69" s="8"/>
      <c r="L69" s="8"/>
      <c r="M69" s="8"/>
      <c r="N69" s="8">
        <f t="shared" ref="N69:S69" si="19">N70</f>
        <v>0.6</v>
      </c>
      <c r="O69" s="8">
        <f t="shared" si="19"/>
        <v>7.15</v>
      </c>
      <c r="P69" s="8">
        <f t="shared" si="19"/>
        <v>8.64</v>
      </c>
      <c r="Q69" s="8">
        <f t="shared" si="19"/>
        <v>0.45</v>
      </c>
      <c r="R69" s="8">
        <f t="shared" si="19"/>
        <v>6.54</v>
      </c>
      <c r="S69" s="183">
        <f t="shared" si="19"/>
        <v>12.030000000000001</v>
      </c>
      <c r="T69" s="100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  <c r="BO69" s="108"/>
      <c r="BP69" s="108"/>
      <c r="BQ69" s="108"/>
      <c r="BR69" s="108"/>
      <c r="BS69" s="108"/>
      <c r="BT69" s="108"/>
      <c r="BU69" s="108"/>
      <c r="BV69" s="108"/>
      <c r="BW69" s="108"/>
      <c r="BX69" s="108"/>
      <c r="BY69" s="108"/>
      <c r="BZ69" s="108"/>
      <c r="CA69" s="108"/>
      <c r="CB69" s="108"/>
      <c r="CC69" s="108"/>
      <c r="CD69" s="108"/>
      <c r="CE69" s="108"/>
      <c r="CF69" s="108"/>
      <c r="CG69" s="108"/>
      <c r="CH69" s="108"/>
      <c r="CI69" s="108"/>
      <c r="CJ69" s="108"/>
      <c r="CK69" s="108"/>
      <c r="CL69" s="108"/>
      <c r="CM69" s="108"/>
      <c r="CN69" s="108"/>
      <c r="CO69" s="108"/>
      <c r="CP69" s="108"/>
      <c r="CQ69" s="108"/>
      <c r="CR69" s="108"/>
      <c r="CS69" s="108"/>
      <c r="CT69" s="108"/>
      <c r="CU69" s="108"/>
      <c r="CV69" s="108"/>
      <c r="CW69" s="108"/>
      <c r="CX69" s="108"/>
      <c r="CY69" s="108"/>
      <c r="CZ69" s="108"/>
      <c r="DA69" s="108"/>
      <c r="DB69" s="108"/>
      <c r="DC69" s="108"/>
      <c r="DD69" s="108"/>
      <c r="DE69" s="108"/>
      <c r="DF69" s="108"/>
      <c r="DG69" s="108"/>
      <c r="DH69" s="108"/>
      <c r="DI69" s="108"/>
      <c r="DJ69" s="108"/>
      <c r="DK69" s="108"/>
      <c r="DL69" s="108"/>
      <c r="DM69" s="108"/>
      <c r="DN69" s="108"/>
      <c r="DO69" s="108"/>
      <c r="DP69" s="108"/>
      <c r="DQ69" s="108"/>
      <c r="DR69" s="108"/>
      <c r="DS69" s="108"/>
      <c r="DT69" s="108"/>
      <c r="DU69" s="108"/>
      <c r="DV69" s="108"/>
      <c r="DW69" s="108"/>
      <c r="DX69" s="108"/>
      <c r="DY69" s="108"/>
      <c r="DZ69" s="108"/>
      <c r="EA69" s="108"/>
      <c r="EB69" s="108"/>
      <c r="EC69" s="108"/>
      <c r="ED69" s="108"/>
      <c r="EE69" s="108"/>
      <c r="EF69" s="108"/>
      <c r="EG69" s="108"/>
      <c r="EH69" s="108"/>
      <c r="EI69" s="108"/>
      <c r="EJ69" s="108"/>
      <c r="EK69" s="108"/>
      <c r="EL69" s="108"/>
      <c r="EM69" s="108"/>
      <c r="EN69" s="108"/>
      <c r="EO69" s="108"/>
      <c r="EP69" s="108"/>
      <c r="EQ69" s="108"/>
      <c r="ER69" s="108"/>
      <c r="ES69" s="108"/>
      <c r="ET69" s="108"/>
      <c r="EU69" s="108"/>
      <c r="EV69" s="108"/>
      <c r="EW69" s="108"/>
      <c r="EX69" s="108"/>
      <c r="EY69" s="108"/>
      <c r="EZ69" s="108"/>
      <c r="FA69" s="108"/>
      <c r="FB69" s="108"/>
      <c r="FC69" s="108"/>
      <c r="FD69" s="108"/>
      <c r="FE69" s="108"/>
      <c r="FF69" s="108"/>
      <c r="FG69" s="108"/>
      <c r="FH69" s="108"/>
      <c r="FI69" s="108"/>
      <c r="FJ69" s="108"/>
      <c r="FK69" s="108"/>
      <c r="FL69" s="108"/>
      <c r="FM69" s="108"/>
      <c r="FN69" s="108"/>
      <c r="FO69" s="108"/>
      <c r="FP69" s="108"/>
      <c r="FQ69" s="108"/>
      <c r="FR69" s="108"/>
      <c r="FS69" s="108"/>
      <c r="FT69" s="108"/>
      <c r="FU69" s="108"/>
      <c r="FV69" s="108"/>
      <c r="FW69" s="108"/>
      <c r="FX69" s="108"/>
      <c r="FY69" s="108"/>
      <c r="FZ69" s="108"/>
      <c r="GA69" s="108"/>
      <c r="GB69" s="108"/>
      <c r="GC69" s="108"/>
      <c r="GD69" s="108"/>
      <c r="GE69" s="108"/>
      <c r="GF69" s="108"/>
      <c r="GG69" s="108"/>
      <c r="GH69" s="108"/>
      <c r="GI69" s="108"/>
      <c r="GJ69" s="108"/>
      <c r="GK69" s="108"/>
      <c r="GL69" s="108"/>
      <c r="GM69" s="108"/>
      <c r="GN69" s="108"/>
      <c r="GO69" s="108"/>
      <c r="GP69" s="108"/>
      <c r="GQ69" s="108"/>
      <c r="GR69" s="108"/>
      <c r="GS69" s="108"/>
      <c r="GT69" s="108"/>
      <c r="GU69" s="108"/>
      <c r="GV69" s="108"/>
      <c r="GW69" s="108"/>
      <c r="GX69" s="108"/>
      <c r="GY69" s="108"/>
      <c r="GZ69" s="108"/>
      <c r="HA69" s="108"/>
      <c r="HB69" s="108"/>
      <c r="HC69" s="108"/>
      <c r="HD69" s="108"/>
      <c r="HE69" s="108"/>
      <c r="HF69" s="108"/>
      <c r="HG69" s="108"/>
      <c r="HH69" s="108"/>
      <c r="HI69" s="108"/>
      <c r="HJ69" s="108"/>
      <c r="HK69" s="108"/>
      <c r="HL69" s="108"/>
      <c r="HM69" s="108"/>
      <c r="HN69" s="108"/>
      <c r="HO69" s="108"/>
      <c r="HP69" s="108"/>
      <c r="HQ69" s="108"/>
      <c r="HR69" s="108"/>
      <c r="HS69" s="108"/>
      <c r="HT69" s="108"/>
      <c r="HU69" s="108"/>
      <c r="HV69" s="108"/>
      <c r="HW69" s="108"/>
      <c r="HX69" s="108"/>
      <c r="HY69" s="108"/>
      <c r="HZ69" s="108"/>
      <c r="IA69" s="108"/>
      <c r="IB69" s="108"/>
      <c r="IC69" s="108"/>
      <c r="ID69" s="108"/>
      <c r="IE69" s="108"/>
      <c r="IF69" s="108"/>
      <c r="IG69" s="108"/>
      <c r="IH69" s="108"/>
      <c r="II69" s="108"/>
      <c r="IJ69" s="108"/>
      <c r="IK69" s="108"/>
      <c r="IL69" s="108"/>
      <c r="IM69" s="108"/>
      <c r="IN69" s="108"/>
      <c r="IO69" s="108"/>
      <c r="IP69" s="108"/>
      <c r="IQ69" s="108"/>
      <c r="IR69" s="108"/>
      <c r="IS69" s="108"/>
      <c r="IT69" s="108"/>
      <c r="IU69" s="108"/>
      <c r="IV69" s="108"/>
      <c r="IW69" s="108"/>
    </row>
    <row r="70" spans="1:257" s="103" customFormat="1" ht="40.5" customHeight="1">
      <c r="A70" s="186" t="s">
        <v>332</v>
      </c>
      <c r="B70" s="14" t="s">
        <v>335</v>
      </c>
      <c r="C70" s="13" t="s">
        <v>401</v>
      </c>
      <c r="D70" s="13" t="s">
        <v>402</v>
      </c>
      <c r="E70" s="92">
        <v>12706.37</v>
      </c>
      <c r="F70" s="72">
        <v>142.61000000000001</v>
      </c>
      <c r="G70" s="12"/>
      <c r="H70" s="12">
        <f>ROUND(Q70/12*6,2)</f>
        <v>0.23</v>
      </c>
      <c r="I70" s="12">
        <f>ROUND(R70/12*6,2)</f>
        <v>3.27</v>
      </c>
      <c r="J70" s="12">
        <f>ROUND(H70*E70/1000,2)+ROUND(I70*F70/1000,2)</f>
        <v>3.3899999999999997</v>
      </c>
      <c r="K70" s="92">
        <v>12706.37</v>
      </c>
      <c r="L70" s="72">
        <v>142.61000000000001</v>
      </c>
      <c r="M70" s="12"/>
      <c r="N70" s="12">
        <v>0.6</v>
      </c>
      <c r="O70" s="12">
        <v>7.15</v>
      </c>
      <c r="P70" s="12">
        <f>ROUND(N70*K70/1000,2)+ROUND(O70*L70/1000,2)</f>
        <v>8.64</v>
      </c>
      <c r="Q70" s="109">
        <v>0.45</v>
      </c>
      <c r="R70" s="109">
        <v>6.54</v>
      </c>
      <c r="S70" s="187">
        <f>J70+P70</f>
        <v>12.030000000000001</v>
      </c>
      <c r="T70" s="100"/>
    </row>
    <row r="71" spans="1:257" s="108" customFormat="1" ht="39" customHeight="1">
      <c r="A71" s="182" t="s">
        <v>372</v>
      </c>
      <c r="B71" s="9" t="s">
        <v>736</v>
      </c>
      <c r="C71" s="8"/>
      <c r="D71" s="8"/>
      <c r="E71" s="8"/>
      <c r="F71" s="8"/>
      <c r="G71" s="8"/>
      <c r="H71" s="8">
        <f>H72</f>
        <v>4.5</v>
      </c>
      <c r="I71" s="8">
        <f>I72</f>
        <v>67.5</v>
      </c>
      <c r="J71" s="8">
        <f>J72</f>
        <v>66.81</v>
      </c>
      <c r="K71" s="8"/>
      <c r="L71" s="8"/>
      <c r="M71" s="8"/>
      <c r="N71" s="8">
        <f t="shared" ref="N71:S71" si="20">N72</f>
        <v>4.5</v>
      </c>
      <c r="O71" s="8">
        <f t="shared" si="20"/>
        <v>67.5</v>
      </c>
      <c r="P71" s="8">
        <f t="shared" si="20"/>
        <v>66.81</v>
      </c>
      <c r="Q71" s="8">
        <f t="shared" si="20"/>
        <v>9</v>
      </c>
      <c r="R71" s="8">
        <f t="shared" si="20"/>
        <v>135</v>
      </c>
      <c r="S71" s="183">
        <f t="shared" si="20"/>
        <v>133.62</v>
      </c>
      <c r="T71" s="110"/>
    </row>
    <row r="72" spans="1:257" s="103" customFormat="1" ht="42" customHeight="1">
      <c r="A72" s="217" t="s">
        <v>373</v>
      </c>
      <c r="B72" s="51" t="s">
        <v>374</v>
      </c>
      <c r="C72" s="13" t="s">
        <v>401</v>
      </c>
      <c r="D72" s="13" t="s">
        <v>402</v>
      </c>
      <c r="E72" s="92">
        <v>12706.37</v>
      </c>
      <c r="F72" s="72">
        <v>142.61000000000001</v>
      </c>
      <c r="G72" s="50"/>
      <c r="H72" s="50">
        <f>ROUND(Q72/12*6,2)</f>
        <v>4.5</v>
      </c>
      <c r="I72" s="50">
        <f>ROUND(R72/12*6,2)</f>
        <v>67.5</v>
      </c>
      <c r="J72" s="50">
        <f>ROUND(H72*E72/1000,2)+ROUND(I72*F72/1000,2)</f>
        <v>66.81</v>
      </c>
      <c r="K72" s="92">
        <v>12706.37</v>
      </c>
      <c r="L72" s="72">
        <v>142.61000000000001</v>
      </c>
      <c r="M72" s="50"/>
      <c r="N72" s="50">
        <f>Q72-H72</f>
        <v>4.5</v>
      </c>
      <c r="O72" s="50">
        <f>R72-I72</f>
        <v>67.5</v>
      </c>
      <c r="P72" s="50">
        <f>ROUND(N72*K72/1000,2)+ROUND(O72*L72/1000,2)</f>
        <v>66.81</v>
      </c>
      <c r="Q72" s="50">
        <v>9</v>
      </c>
      <c r="R72" s="50">
        <v>135</v>
      </c>
      <c r="S72" s="189">
        <f>J72+P72</f>
        <v>133.62</v>
      </c>
      <c r="T72" s="100"/>
    </row>
    <row r="73" spans="1:257" s="108" customFormat="1" ht="42" customHeight="1">
      <c r="A73" s="234" t="s">
        <v>585</v>
      </c>
      <c r="B73" s="9" t="s">
        <v>586</v>
      </c>
      <c r="C73" s="8"/>
      <c r="D73" s="8"/>
      <c r="E73" s="8"/>
      <c r="F73" s="8"/>
      <c r="G73" s="8"/>
      <c r="H73" s="8">
        <f>SUM(H74:H75)</f>
        <v>48.79</v>
      </c>
      <c r="I73" s="8">
        <f>SUM(I74:I75)</f>
        <v>703.4</v>
      </c>
      <c r="J73" s="8">
        <f>SUM(J74:J75)</f>
        <v>660</v>
      </c>
      <c r="K73" s="8"/>
      <c r="L73" s="8"/>
      <c r="M73" s="8"/>
      <c r="N73" s="8">
        <f t="shared" ref="N73:S73" si="21">SUM(N74:N75)</f>
        <v>48.78</v>
      </c>
      <c r="O73" s="8">
        <f t="shared" si="21"/>
        <v>703.39</v>
      </c>
      <c r="P73" s="8">
        <f t="shared" si="21"/>
        <v>659.88</v>
      </c>
      <c r="Q73" s="8">
        <f t="shared" si="21"/>
        <v>97.57</v>
      </c>
      <c r="R73" s="8">
        <f t="shared" si="21"/>
        <v>1406.79</v>
      </c>
      <c r="S73" s="183">
        <f t="shared" si="21"/>
        <v>1319.88</v>
      </c>
      <c r="T73" s="100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  <c r="BD73" s="103"/>
      <c r="BE73" s="103"/>
      <c r="BF73" s="103"/>
      <c r="BG73" s="103"/>
      <c r="BH73" s="103"/>
      <c r="BI73" s="103"/>
      <c r="BJ73" s="103"/>
      <c r="BK73" s="103"/>
      <c r="BL73" s="103"/>
      <c r="BM73" s="103"/>
      <c r="BN73" s="103"/>
      <c r="BO73" s="103"/>
      <c r="BP73" s="103"/>
      <c r="BQ73" s="103"/>
      <c r="BR73" s="103"/>
      <c r="BS73" s="103"/>
      <c r="BT73" s="103"/>
      <c r="BU73" s="103"/>
      <c r="BV73" s="103"/>
      <c r="BW73" s="103"/>
      <c r="BX73" s="103"/>
      <c r="BY73" s="103"/>
      <c r="BZ73" s="103"/>
      <c r="CA73" s="103"/>
      <c r="CB73" s="103"/>
      <c r="CC73" s="103"/>
      <c r="CD73" s="103"/>
      <c r="CE73" s="103"/>
      <c r="CF73" s="103"/>
      <c r="CG73" s="103"/>
      <c r="CH73" s="103"/>
      <c r="CI73" s="103"/>
      <c r="CJ73" s="103"/>
      <c r="CK73" s="103"/>
      <c r="CL73" s="103"/>
      <c r="CM73" s="103"/>
      <c r="CN73" s="103"/>
      <c r="CO73" s="103"/>
      <c r="CP73" s="103"/>
      <c r="CQ73" s="103"/>
      <c r="CR73" s="103"/>
      <c r="CS73" s="103"/>
      <c r="CT73" s="103"/>
      <c r="CU73" s="103"/>
      <c r="CV73" s="103"/>
      <c r="CW73" s="103"/>
      <c r="CX73" s="103"/>
      <c r="CY73" s="103"/>
      <c r="CZ73" s="103"/>
      <c r="DA73" s="103"/>
      <c r="DB73" s="103"/>
      <c r="DC73" s="103"/>
      <c r="DD73" s="103"/>
      <c r="DE73" s="103"/>
      <c r="DF73" s="103"/>
      <c r="DG73" s="103"/>
      <c r="DH73" s="103"/>
      <c r="DI73" s="103"/>
      <c r="DJ73" s="103"/>
      <c r="DK73" s="103"/>
      <c r="DL73" s="103"/>
      <c r="DM73" s="103"/>
      <c r="DN73" s="103"/>
      <c r="DO73" s="103"/>
      <c r="DP73" s="103"/>
      <c r="DQ73" s="103"/>
      <c r="DR73" s="103"/>
      <c r="DS73" s="103"/>
      <c r="DT73" s="103"/>
      <c r="DU73" s="103"/>
      <c r="DV73" s="103"/>
      <c r="DW73" s="103"/>
      <c r="DX73" s="103"/>
      <c r="DY73" s="103"/>
      <c r="DZ73" s="103"/>
      <c r="EA73" s="103"/>
      <c r="EB73" s="103"/>
      <c r="EC73" s="103"/>
      <c r="ED73" s="103"/>
      <c r="EE73" s="103"/>
      <c r="EF73" s="103"/>
      <c r="EG73" s="103"/>
      <c r="EH73" s="103"/>
      <c r="EI73" s="103"/>
      <c r="EJ73" s="103"/>
      <c r="EK73" s="103"/>
      <c r="EL73" s="103"/>
      <c r="EM73" s="103"/>
      <c r="EN73" s="103"/>
      <c r="EO73" s="103"/>
      <c r="EP73" s="103"/>
      <c r="EQ73" s="103"/>
      <c r="ER73" s="103"/>
      <c r="ES73" s="103"/>
      <c r="ET73" s="103"/>
      <c r="EU73" s="103"/>
      <c r="EV73" s="103"/>
      <c r="EW73" s="103"/>
      <c r="EX73" s="103"/>
      <c r="EY73" s="103"/>
      <c r="EZ73" s="103"/>
      <c r="FA73" s="103"/>
      <c r="FB73" s="103"/>
      <c r="FC73" s="103"/>
      <c r="FD73" s="103"/>
      <c r="FE73" s="103"/>
      <c r="FF73" s="103"/>
      <c r="FG73" s="103"/>
      <c r="FH73" s="103"/>
      <c r="FI73" s="103"/>
      <c r="FJ73" s="103"/>
      <c r="FK73" s="103"/>
      <c r="FL73" s="103"/>
      <c r="FM73" s="103"/>
      <c r="FN73" s="103"/>
      <c r="FO73" s="103"/>
      <c r="FP73" s="103"/>
      <c r="FQ73" s="103"/>
      <c r="FR73" s="103"/>
      <c r="FS73" s="103"/>
      <c r="FT73" s="103"/>
      <c r="FU73" s="103"/>
      <c r="FV73" s="103"/>
      <c r="FW73" s="103"/>
      <c r="FX73" s="103"/>
      <c r="FY73" s="103"/>
      <c r="FZ73" s="103"/>
      <c r="GA73" s="103"/>
      <c r="GB73" s="103"/>
      <c r="GC73" s="103"/>
      <c r="GD73" s="103"/>
      <c r="GE73" s="103"/>
      <c r="GF73" s="103"/>
      <c r="GG73" s="103"/>
      <c r="GH73" s="103"/>
      <c r="GI73" s="103"/>
      <c r="GJ73" s="103"/>
      <c r="GK73" s="103"/>
      <c r="GL73" s="103"/>
      <c r="GM73" s="103"/>
      <c r="GN73" s="103"/>
      <c r="GO73" s="103"/>
      <c r="GP73" s="103"/>
      <c r="GQ73" s="103"/>
      <c r="GR73" s="103"/>
      <c r="GS73" s="103"/>
      <c r="GT73" s="103"/>
      <c r="GU73" s="103"/>
      <c r="GV73" s="103"/>
      <c r="GW73" s="103"/>
      <c r="GX73" s="103"/>
      <c r="GY73" s="103"/>
      <c r="GZ73" s="103"/>
      <c r="HA73" s="103"/>
      <c r="HB73" s="103"/>
      <c r="HC73" s="103"/>
      <c r="HD73" s="103"/>
      <c r="HE73" s="103"/>
      <c r="HF73" s="103"/>
      <c r="HG73" s="103"/>
      <c r="HH73" s="103"/>
      <c r="HI73" s="103"/>
      <c r="HJ73" s="103"/>
      <c r="HK73" s="103"/>
      <c r="HL73" s="103"/>
      <c r="HM73" s="103"/>
      <c r="HN73" s="103"/>
      <c r="HO73" s="103"/>
      <c r="HP73" s="103"/>
      <c r="HQ73" s="103"/>
      <c r="HR73" s="103"/>
      <c r="HS73" s="103"/>
      <c r="HT73" s="103"/>
      <c r="HU73" s="103"/>
      <c r="HV73" s="103"/>
      <c r="HW73" s="103"/>
      <c r="HX73" s="103"/>
      <c r="HY73" s="103"/>
      <c r="HZ73" s="103"/>
      <c r="IA73" s="103"/>
      <c r="IB73" s="103"/>
      <c r="IC73" s="103"/>
      <c r="ID73" s="103"/>
      <c r="IE73" s="103"/>
      <c r="IF73" s="103"/>
      <c r="IG73" s="103"/>
      <c r="IH73" s="103"/>
      <c r="II73" s="103"/>
      <c r="IJ73" s="103"/>
      <c r="IK73" s="103"/>
      <c r="IL73" s="103"/>
      <c r="IM73" s="103"/>
      <c r="IN73" s="103"/>
      <c r="IO73" s="103"/>
      <c r="IP73" s="103"/>
      <c r="IQ73" s="103"/>
      <c r="IR73" s="103"/>
      <c r="IS73" s="103"/>
      <c r="IT73" s="103"/>
      <c r="IU73" s="103"/>
      <c r="IV73" s="103"/>
      <c r="IW73" s="103"/>
    </row>
    <row r="74" spans="1:257" s="103" customFormat="1" ht="45.75" customHeight="1">
      <c r="A74" s="218" t="s">
        <v>376</v>
      </c>
      <c r="B74" s="14" t="s">
        <v>379</v>
      </c>
      <c r="C74" s="13" t="s">
        <v>401</v>
      </c>
      <c r="D74" s="13" t="s">
        <v>402</v>
      </c>
      <c r="E74" s="92">
        <v>12706.37</v>
      </c>
      <c r="F74" s="72">
        <v>142.61000000000001</v>
      </c>
      <c r="G74" s="11"/>
      <c r="H74" s="11">
        <f>ROUND(Q74/12*6,2)</f>
        <v>18.79</v>
      </c>
      <c r="I74" s="11">
        <f>ROUND(R74/12*6,2)</f>
        <v>278.39999999999998</v>
      </c>
      <c r="J74" s="11">
        <f>ROUND(H74*E74/1000,2)+ROUND(I74*F74/1000,2)</f>
        <v>278.45</v>
      </c>
      <c r="K74" s="92">
        <v>12706.37</v>
      </c>
      <c r="L74" s="72">
        <v>142.61000000000001</v>
      </c>
      <c r="M74" s="11"/>
      <c r="N74" s="11">
        <f>Q74-H74</f>
        <v>18.78</v>
      </c>
      <c r="O74" s="11">
        <f>R74-I74</f>
        <v>278.39</v>
      </c>
      <c r="P74" s="11">
        <f>ROUND(N74*K74/1000,2)+ROUND(O74*L74/1000,2)</f>
        <v>278.33</v>
      </c>
      <c r="Q74" s="13">
        <v>37.57</v>
      </c>
      <c r="R74" s="13">
        <v>556.79</v>
      </c>
      <c r="S74" s="185">
        <f>J74+P74</f>
        <v>556.78</v>
      </c>
      <c r="T74" s="100"/>
    </row>
    <row r="75" spans="1:257" s="103" customFormat="1" ht="47.25" customHeight="1">
      <c r="A75" s="197" t="s">
        <v>378</v>
      </c>
      <c r="B75" s="14" t="s">
        <v>381</v>
      </c>
      <c r="C75" s="13" t="s">
        <v>33</v>
      </c>
      <c r="D75" s="13" t="s">
        <v>29</v>
      </c>
      <c r="E75" s="68">
        <v>11299.54</v>
      </c>
      <c r="F75" s="72">
        <v>100.15</v>
      </c>
      <c r="G75" s="12"/>
      <c r="H75" s="12">
        <f>ROUND(Q75/12*6,2)</f>
        <v>30</v>
      </c>
      <c r="I75" s="12">
        <f>ROUND(R75/12*6,2)</f>
        <v>425</v>
      </c>
      <c r="J75" s="12">
        <f>ROUND(H75*E75/1000,2)+ROUND(I75*F75/1000,2)</f>
        <v>381.55</v>
      </c>
      <c r="K75" s="68">
        <v>11299.54</v>
      </c>
      <c r="L75" s="72">
        <v>100.15</v>
      </c>
      <c r="M75" s="12"/>
      <c r="N75" s="12">
        <f>Q75-H75</f>
        <v>30</v>
      </c>
      <c r="O75" s="12">
        <f>R75-I75</f>
        <v>425</v>
      </c>
      <c r="P75" s="12">
        <f>ROUND(N75*K75/1000,2)+ROUND(O75*L75/1000,2)</f>
        <v>381.55</v>
      </c>
      <c r="Q75" s="13">
        <v>60</v>
      </c>
      <c r="R75" s="13">
        <v>850</v>
      </c>
      <c r="S75" s="187">
        <f>J75+P75</f>
        <v>763.1</v>
      </c>
      <c r="T75" s="100"/>
    </row>
    <row r="76" spans="1:257" s="103" customFormat="1" ht="38.25" customHeight="1">
      <c r="A76" s="216" t="s">
        <v>382</v>
      </c>
      <c r="B76" s="9" t="s">
        <v>383</v>
      </c>
      <c r="C76" s="8"/>
      <c r="D76" s="8"/>
      <c r="E76" s="8"/>
      <c r="F76" s="8"/>
      <c r="G76" s="8"/>
      <c r="H76" s="8">
        <f>ROUND(Q76/12*6,2)</f>
        <v>0</v>
      </c>
      <c r="I76" s="8">
        <f>I77</f>
        <v>7.78</v>
      </c>
      <c r="J76" s="8">
        <f>J77</f>
        <v>0.78</v>
      </c>
      <c r="K76" s="8"/>
      <c r="L76" s="8"/>
      <c r="M76" s="8"/>
      <c r="N76" s="8">
        <f>Q76-H76</f>
        <v>0</v>
      </c>
      <c r="O76" s="8">
        <f>O77</f>
        <v>7.7700000000000005</v>
      </c>
      <c r="P76" s="8">
        <f>P77</f>
        <v>0.78</v>
      </c>
      <c r="Q76" s="8">
        <f>Q77</f>
        <v>0</v>
      </c>
      <c r="R76" s="8">
        <f>R77</f>
        <v>15.55</v>
      </c>
      <c r="S76" s="183">
        <f>J76+P76</f>
        <v>1.56</v>
      </c>
      <c r="T76" s="100"/>
    </row>
    <row r="77" spans="1:257" s="103" customFormat="1" ht="38.25" customHeight="1" thickBot="1">
      <c r="A77" s="217" t="s">
        <v>384</v>
      </c>
      <c r="B77" s="51" t="s">
        <v>385</v>
      </c>
      <c r="C77" s="12" t="s">
        <v>33</v>
      </c>
      <c r="D77" s="12" t="s">
        <v>29</v>
      </c>
      <c r="E77" s="68">
        <v>11299.54</v>
      </c>
      <c r="F77" s="68">
        <v>100.15</v>
      </c>
      <c r="G77" s="50"/>
      <c r="H77" s="50">
        <f>ROUND(Q77/12*6,2)</f>
        <v>0</v>
      </c>
      <c r="I77" s="50">
        <f>ROUND(R77/12*6,2)</f>
        <v>7.78</v>
      </c>
      <c r="J77" s="50">
        <f>ROUND(H77*E77/1000,2)+ROUND(I77*F77/1000,2)</f>
        <v>0.78</v>
      </c>
      <c r="K77" s="68">
        <v>11299.54</v>
      </c>
      <c r="L77" s="68">
        <v>100.15</v>
      </c>
      <c r="M77" s="50"/>
      <c r="N77" s="50">
        <f>Q77-H77</f>
        <v>0</v>
      </c>
      <c r="O77" s="50">
        <f>R77-I77</f>
        <v>7.7700000000000005</v>
      </c>
      <c r="P77" s="50">
        <f>ROUND(N77*K77/1000,2)+ROUND(O77*L77/1000,2)</f>
        <v>0.78</v>
      </c>
      <c r="Q77" s="50">
        <v>0</v>
      </c>
      <c r="R77" s="50">
        <v>15.55</v>
      </c>
      <c r="S77" s="189">
        <f>J77+P77</f>
        <v>1.56</v>
      </c>
      <c r="T77" s="100"/>
    </row>
    <row r="78" spans="1:257" s="103" customFormat="1" ht="15.75" customHeight="1">
      <c r="A78" s="242"/>
      <c r="B78" s="243" t="s">
        <v>900</v>
      </c>
      <c r="C78" s="244"/>
      <c r="D78" s="244"/>
      <c r="E78" s="244"/>
      <c r="F78" s="244"/>
      <c r="G78" s="244"/>
      <c r="H78" s="244">
        <f>H79+H80</f>
        <v>2993.8900000000003</v>
      </c>
      <c r="I78" s="244">
        <f>I79+I80</f>
        <v>36932.020000000004</v>
      </c>
      <c r="J78" s="244">
        <f>J79+J80</f>
        <v>39217.100000000006</v>
      </c>
      <c r="K78" s="244"/>
      <c r="L78" s="244"/>
      <c r="M78" s="244"/>
      <c r="N78" s="244">
        <f t="shared" ref="N78:S78" si="22">N79+N80</f>
        <v>2994.1087000000002</v>
      </c>
      <c r="O78" s="244">
        <f t="shared" si="22"/>
        <v>36935.814599999998</v>
      </c>
      <c r="P78" s="244">
        <f t="shared" si="22"/>
        <v>39220.49</v>
      </c>
      <c r="Q78" s="244">
        <f t="shared" si="22"/>
        <v>5987.6186999999991</v>
      </c>
      <c r="R78" s="244">
        <f t="shared" si="22"/>
        <v>73863.954600000012</v>
      </c>
      <c r="S78" s="245">
        <f t="shared" si="22"/>
        <v>78437.59</v>
      </c>
      <c r="T78" s="100"/>
    </row>
    <row r="79" spans="1:257" s="103" customFormat="1" ht="17.25" customHeight="1">
      <c r="A79" s="198"/>
      <c r="B79" s="59" t="s">
        <v>103</v>
      </c>
      <c r="C79" s="58"/>
      <c r="D79" s="58"/>
      <c r="E79" s="58"/>
      <c r="F79" s="58"/>
      <c r="G79" s="58"/>
      <c r="H79" s="58">
        <f>H10+H19+H65+H69+H71+H73+H76</f>
        <v>1107.1599999999999</v>
      </c>
      <c r="I79" s="58">
        <f>I10+I19+I65+I69+I71+I73+I76</f>
        <v>14462.52</v>
      </c>
      <c r="J79" s="58">
        <f>J10+J19+J65+J69+J71+J73+J76</f>
        <v>14876.809999999998</v>
      </c>
      <c r="K79" s="58"/>
      <c r="L79" s="58"/>
      <c r="M79" s="58"/>
      <c r="N79" s="58">
        <f t="shared" ref="N79:S79" si="23">N10+N19+N65+N69+N71+N73+N76</f>
        <v>1107.4140999999997</v>
      </c>
      <c r="O79" s="58">
        <f t="shared" si="23"/>
        <v>14466.3295</v>
      </c>
      <c r="P79" s="58">
        <f t="shared" si="23"/>
        <v>14880.609999999999</v>
      </c>
      <c r="Q79" s="58">
        <f t="shared" si="23"/>
        <v>2214.1940999999997</v>
      </c>
      <c r="R79" s="58">
        <f t="shared" si="23"/>
        <v>28924.969500000003</v>
      </c>
      <c r="S79" s="199">
        <f t="shared" si="23"/>
        <v>29757.420000000002</v>
      </c>
      <c r="T79" s="100"/>
    </row>
    <row r="80" spans="1:257" s="103" customFormat="1" ht="16.5" customHeight="1" thickBot="1">
      <c r="A80" s="200"/>
      <c r="B80" s="201" t="s">
        <v>386</v>
      </c>
      <c r="C80" s="202"/>
      <c r="D80" s="202"/>
      <c r="E80" s="202"/>
      <c r="F80" s="202"/>
      <c r="G80" s="202"/>
      <c r="H80" s="202">
        <f>H20</f>
        <v>1886.7300000000005</v>
      </c>
      <c r="I80" s="202">
        <f>I20</f>
        <v>22469.5</v>
      </c>
      <c r="J80" s="202">
        <f>J20</f>
        <v>24340.290000000005</v>
      </c>
      <c r="K80" s="202"/>
      <c r="L80" s="202"/>
      <c r="M80" s="202"/>
      <c r="N80" s="202">
        <f t="shared" ref="N80:S80" si="24">N20</f>
        <v>1886.6946000000005</v>
      </c>
      <c r="O80" s="202">
        <f t="shared" si="24"/>
        <v>22469.485100000002</v>
      </c>
      <c r="P80" s="202">
        <f t="shared" si="24"/>
        <v>24339.879999999997</v>
      </c>
      <c r="Q80" s="202">
        <f t="shared" si="24"/>
        <v>3773.4245999999998</v>
      </c>
      <c r="R80" s="202">
        <f t="shared" si="24"/>
        <v>44938.985100000005</v>
      </c>
      <c r="S80" s="203">
        <f t="shared" si="24"/>
        <v>48680.17</v>
      </c>
      <c r="T80" s="100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7"/>
      <c r="CD80" s="97"/>
      <c r="CE80" s="97"/>
      <c r="CF80" s="97"/>
      <c r="CG80" s="97"/>
      <c r="CH80" s="97"/>
      <c r="CI80" s="97"/>
      <c r="CJ80" s="97"/>
      <c r="CK80" s="97"/>
      <c r="CL80" s="97"/>
      <c r="CM80" s="97"/>
      <c r="CN80" s="97"/>
      <c r="CO80" s="97"/>
      <c r="CP80" s="97"/>
      <c r="CQ80" s="97"/>
      <c r="CR80" s="97"/>
      <c r="CS80" s="97"/>
      <c r="CT80" s="97"/>
      <c r="CU80" s="97"/>
      <c r="CV80" s="97"/>
      <c r="CW80" s="97"/>
      <c r="CX80" s="97"/>
      <c r="CY80" s="97"/>
      <c r="CZ80" s="97"/>
      <c r="DA80" s="97"/>
      <c r="DB80" s="97"/>
      <c r="DC80" s="97"/>
      <c r="DD80" s="97"/>
      <c r="DE80" s="97"/>
      <c r="DF80" s="97"/>
      <c r="DG80" s="97"/>
      <c r="DH80" s="97"/>
      <c r="DI80" s="97"/>
      <c r="DJ80" s="97"/>
      <c r="DK80" s="97"/>
      <c r="DL80" s="97"/>
      <c r="DM80" s="97"/>
      <c r="DN80" s="97"/>
      <c r="DO80" s="97"/>
      <c r="DP80" s="97"/>
      <c r="DQ80" s="97"/>
      <c r="DR80" s="97"/>
      <c r="DS80" s="97"/>
      <c r="DT80" s="97"/>
      <c r="DU80" s="97"/>
      <c r="DV80" s="97"/>
      <c r="DW80" s="97"/>
      <c r="DX80" s="97"/>
      <c r="DY80" s="97"/>
      <c r="DZ80" s="97"/>
      <c r="EA80" s="97"/>
      <c r="EB80" s="97"/>
      <c r="EC80" s="97"/>
      <c r="ED80" s="97"/>
      <c r="EE80" s="97"/>
      <c r="EF80" s="97"/>
      <c r="EG80" s="97"/>
      <c r="EH80" s="97"/>
      <c r="EI80" s="97"/>
      <c r="EJ80" s="97"/>
      <c r="EK80" s="97"/>
      <c r="EL80" s="97"/>
      <c r="EM80" s="97"/>
      <c r="EN80" s="97"/>
      <c r="EO80" s="97"/>
      <c r="EP80" s="97"/>
      <c r="EQ80" s="97"/>
      <c r="ER80" s="97"/>
      <c r="ES80" s="97"/>
      <c r="ET80" s="97"/>
      <c r="EU80" s="97"/>
      <c r="EV80" s="97"/>
      <c r="EW80" s="97"/>
      <c r="EX80" s="97"/>
      <c r="EY80" s="97"/>
      <c r="EZ80" s="97"/>
      <c r="FA80" s="97"/>
      <c r="FB80" s="97"/>
      <c r="FC80" s="97"/>
      <c r="FD80" s="97"/>
      <c r="FE80" s="97"/>
      <c r="FF80" s="97"/>
      <c r="FG80" s="97"/>
      <c r="FH80" s="97"/>
      <c r="FI80" s="97"/>
      <c r="FJ80" s="97"/>
      <c r="FK80" s="97"/>
      <c r="FL80" s="97"/>
      <c r="FM80" s="97"/>
      <c r="FN80" s="97"/>
      <c r="FO80" s="97"/>
      <c r="FP80" s="97"/>
      <c r="FQ80" s="97"/>
      <c r="FR80" s="97"/>
      <c r="FS80" s="97"/>
      <c r="FT80" s="97"/>
      <c r="FU80" s="97"/>
      <c r="FV80" s="97"/>
      <c r="FW80" s="97"/>
      <c r="FX80" s="97"/>
      <c r="FY80" s="97"/>
      <c r="FZ80" s="97"/>
      <c r="GA80" s="97"/>
      <c r="GB80" s="97"/>
      <c r="GC80" s="97"/>
      <c r="GD80" s="97"/>
      <c r="GE80" s="97"/>
      <c r="GF80" s="97"/>
      <c r="GG80" s="97"/>
      <c r="GH80" s="97"/>
      <c r="GI80" s="97"/>
      <c r="GJ80" s="97"/>
      <c r="GK80" s="97"/>
      <c r="GL80" s="97"/>
      <c r="GM80" s="97"/>
      <c r="GN80" s="97"/>
      <c r="GO80" s="97"/>
      <c r="GP80" s="97"/>
      <c r="GQ80" s="97"/>
      <c r="GR80" s="97"/>
      <c r="GS80" s="97"/>
      <c r="GT80" s="97"/>
      <c r="GU80" s="97"/>
      <c r="GV80" s="97"/>
      <c r="GW80" s="97"/>
      <c r="GX80" s="97"/>
      <c r="GY80" s="97"/>
      <c r="GZ80" s="97"/>
      <c r="HA80" s="97"/>
      <c r="HB80" s="97"/>
      <c r="HC80" s="97"/>
      <c r="HD80" s="97"/>
      <c r="HE80" s="97"/>
      <c r="HF80" s="97"/>
      <c r="HG80" s="97"/>
      <c r="HH80" s="97"/>
      <c r="HI80" s="97"/>
      <c r="HJ80" s="97"/>
      <c r="HK80" s="97"/>
      <c r="HL80" s="97"/>
      <c r="HM80" s="97"/>
      <c r="HN80" s="97"/>
      <c r="HO80" s="97"/>
      <c r="HP80" s="97"/>
      <c r="HQ80" s="97"/>
      <c r="HR80" s="97"/>
      <c r="HS80" s="97"/>
      <c r="HT80" s="97"/>
      <c r="HU80" s="97"/>
      <c r="HV80" s="97"/>
      <c r="HW80" s="97"/>
      <c r="HX80" s="97"/>
      <c r="HY80" s="97"/>
      <c r="HZ80" s="97"/>
      <c r="IA80" s="97"/>
      <c r="IB80" s="97"/>
      <c r="IC80" s="97"/>
      <c r="ID80" s="97"/>
      <c r="IE80" s="97"/>
      <c r="IF80" s="97"/>
      <c r="IG80" s="97"/>
      <c r="IH80" s="97"/>
      <c r="II80" s="97"/>
      <c r="IJ80" s="97"/>
      <c r="IK80" s="97"/>
      <c r="IL80" s="97"/>
      <c r="IM80" s="97"/>
      <c r="IN80" s="97"/>
      <c r="IO80" s="97"/>
      <c r="IP80" s="97"/>
      <c r="IQ80" s="97"/>
      <c r="IR80" s="97"/>
      <c r="IS80" s="97"/>
      <c r="IT80" s="97"/>
      <c r="IU80" s="97"/>
      <c r="IV80" s="97"/>
      <c r="IW80" s="97"/>
    </row>
    <row r="81" spans="1:257" s="103" customFormat="1" ht="20.25" customHeight="1">
      <c r="A81" s="97"/>
      <c r="B81" s="98"/>
      <c r="C81" s="99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7"/>
      <c r="T81" s="100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97"/>
      <c r="DD81" s="97"/>
      <c r="DE81" s="97"/>
      <c r="DF81" s="97"/>
      <c r="DG81" s="97"/>
      <c r="DH81" s="97"/>
      <c r="DI81" s="97"/>
      <c r="DJ81" s="97"/>
      <c r="DK81" s="97"/>
      <c r="DL81" s="97"/>
      <c r="DM81" s="97"/>
      <c r="DN81" s="97"/>
      <c r="DO81" s="97"/>
      <c r="DP81" s="97"/>
      <c r="DQ81" s="97"/>
      <c r="DR81" s="97"/>
      <c r="DS81" s="97"/>
      <c r="DT81" s="97"/>
      <c r="DU81" s="97"/>
      <c r="DV81" s="97"/>
      <c r="DW81" s="97"/>
      <c r="DX81" s="97"/>
      <c r="DY81" s="97"/>
      <c r="DZ81" s="97"/>
      <c r="EA81" s="97"/>
      <c r="EB81" s="97"/>
      <c r="EC81" s="97"/>
      <c r="ED81" s="97"/>
      <c r="EE81" s="97"/>
      <c r="EF81" s="97"/>
      <c r="EG81" s="97"/>
      <c r="EH81" s="97"/>
      <c r="EI81" s="97"/>
      <c r="EJ81" s="97"/>
      <c r="EK81" s="97"/>
      <c r="EL81" s="97"/>
      <c r="EM81" s="97"/>
      <c r="EN81" s="97"/>
      <c r="EO81" s="97"/>
      <c r="EP81" s="97"/>
      <c r="EQ81" s="97"/>
      <c r="ER81" s="97"/>
      <c r="ES81" s="97"/>
      <c r="ET81" s="97"/>
      <c r="EU81" s="97"/>
      <c r="EV81" s="97"/>
      <c r="EW81" s="97"/>
      <c r="EX81" s="97"/>
      <c r="EY81" s="97"/>
      <c r="EZ81" s="97"/>
      <c r="FA81" s="97"/>
      <c r="FB81" s="97"/>
      <c r="FC81" s="97"/>
      <c r="FD81" s="97"/>
      <c r="FE81" s="97"/>
      <c r="FF81" s="97"/>
      <c r="FG81" s="97"/>
      <c r="FH81" s="97"/>
      <c r="FI81" s="97"/>
      <c r="FJ81" s="97"/>
      <c r="FK81" s="97"/>
      <c r="FL81" s="97"/>
      <c r="FM81" s="97"/>
      <c r="FN81" s="97"/>
      <c r="FO81" s="97"/>
      <c r="FP81" s="97"/>
      <c r="FQ81" s="97"/>
      <c r="FR81" s="97"/>
      <c r="FS81" s="97"/>
      <c r="FT81" s="97"/>
      <c r="FU81" s="97"/>
      <c r="FV81" s="97"/>
      <c r="FW81" s="97"/>
      <c r="FX81" s="97"/>
      <c r="FY81" s="97"/>
      <c r="FZ81" s="97"/>
      <c r="GA81" s="97"/>
      <c r="GB81" s="97"/>
      <c r="GC81" s="97"/>
      <c r="GD81" s="97"/>
      <c r="GE81" s="97"/>
      <c r="GF81" s="97"/>
      <c r="GG81" s="97"/>
      <c r="GH81" s="97"/>
      <c r="GI81" s="97"/>
      <c r="GJ81" s="97"/>
      <c r="GK81" s="97"/>
      <c r="GL81" s="97"/>
      <c r="GM81" s="97"/>
      <c r="GN81" s="97"/>
      <c r="GO81" s="97"/>
      <c r="GP81" s="97"/>
      <c r="GQ81" s="97"/>
      <c r="GR81" s="97"/>
      <c r="GS81" s="97"/>
      <c r="GT81" s="97"/>
      <c r="GU81" s="97"/>
      <c r="GV81" s="97"/>
      <c r="GW81" s="97"/>
      <c r="GX81" s="97"/>
      <c r="GY81" s="97"/>
      <c r="GZ81" s="97"/>
      <c r="HA81" s="97"/>
      <c r="HB81" s="97"/>
      <c r="HC81" s="97"/>
      <c r="HD81" s="97"/>
      <c r="HE81" s="97"/>
      <c r="HF81" s="97"/>
      <c r="HG81" s="97"/>
      <c r="HH81" s="97"/>
      <c r="HI81" s="97"/>
      <c r="HJ81" s="97"/>
      <c r="HK81" s="97"/>
      <c r="HL81" s="97"/>
      <c r="HM81" s="97"/>
      <c r="HN81" s="97"/>
      <c r="HO81" s="97"/>
      <c r="HP81" s="97"/>
      <c r="HQ81" s="97"/>
      <c r="HR81" s="97"/>
      <c r="HS81" s="97"/>
      <c r="HT81" s="97"/>
      <c r="HU81" s="97"/>
      <c r="HV81" s="97"/>
      <c r="HW81" s="97"/>
      <c r="HX81" s="97"/>
      <c r="HY81" s="97"/>
      <c r="HZ81" s="97"/>
      <c r="IA81" s="97"/>
      <c r="IB81" s="97"/>
      <c r="IC81" s="97"/>
      <c r="ID81" s="97"/>
      <c r="IE81" s="97"/>
      <c r="IF81" s="97"/>
      <c r="IG81" s="97"/>
      <c r="IH81" s="97"/>
      <c r="II81" s="97"/>
      <c r="IJ81" s="97"/>
      <c r="IK81" s="97"/>
      <c r="IL81" s="97"/>
      <c r="IM81" s="97"/>
      <c r="IN81" s="97"/>
      <c r="IO81" s="97"/>
      <c r="IP81" s="97"/>
      <c r="IQ81" s="97"/>
      <c r="IR81" s="97"/>
      <c r="IS81" s="97"/>
      <c r="IT81" s="97"/>
      <c r="IU81" s="97"/>
      <c r="IV81" s="97"/>
      <c r="IW81" s="97"/>
    </row>
    <row r="82" spans="1:257" hidden="1">
      <c r="A82" s="98"/>
      <c r="B82" s="98" t="s">
        <v>587</v>
      </c>
      <c r="D82" s="98"/>
      <c r="E82" s="98"/>
      <c r="F82" s="98"/>
      <c r="G82" s="98"/>
      <c r="H82" s="98"/>
      <c r="I82" s="98"/>
      <c r="J82" s="98"/>
      <c r="K82" s="98">
        <v>1.0369999999999999</v>
      </c>
      <c r="L82" s="98">
        <v>1.1499999999999999</v>
      </c>
      <c r="M82" s="111">
        <v>1.1499999999999999</v>
      </c>
      <c r="N82" s="98"/>
      <c r="O82" s="98"/>
      <c r="P82" s="98"/>
      <c r="Q82" s="98"/>
      <c r="R82" s="98"/>
      <c r="S82" s="98"/>
      <c r="T82" s="64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98"/>
      <c r="BH82" s="98"/>
      <c r="BI82" s="98"/>
      <c r="BJ82" s="98"/>
      <c r="BK82" s="98"/>
      <c r="BL82" s="98"/>
      <c r="BM82" s="98"/>
      <c r="BN82" s="98"/>
      <c r="BO82" s="98"/>
      <c r="BP82" s="98"/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  <c r="CC82" s="98"/>
      <c r="CD82" s="98"/>
      <c r="CE82" s="98"/>
      <c r="CF82" s="98"/>
      <c r="CG82" s="98"/>
      <c r="CH82" s="98"/>
      <c r="CI82" s="98"/>
      <c r="CJ82" s="98"/>
      <c r="CK82" s="98"/>
      <c r="CL82" s="98"/>
      <c r="CM82" s="98"/>
      <c r="CN82" s="98"/>
      <c r="CO82" s="98"/>
      <c r="CP82" s="98"/>
      <c r="CQ82" s="98"/>
      <c r="CR82" s="98"/>
      <c r="CS82" s="98"/>
      <c r="CT82" s="98"/>
      <c r="CU82" s="98"/>
      <c r="CV82" s="98"/>
      <c r="CW82" s="98"/>
      <c r="CX82" s="98"/>
      <c r="CY82" s="98"/>
      <c r="CZ82" s="98"/>
      <c r="DA82" s="98"/>
      <c r="DB82" s="98"/>
      <c r="DC82" s="98"/>
      <c r="DD82" s="98"/>
      <c r="DE82" s="98"/>
      <c r="DF82" s="98"/>
      <c r="DG82" s="98"/>
      <c r="DH82" s="98"/>
      <c r="DI82" s="98"/>
      <c r="DJ82" s="98"/>
      <c r="DK82" s="98"/>
      <c r="DL82" s="98"/>
      <c r="DM82" s="98"/>
      <c r="DN82" s="98"/>
      <c r="DO82" s="98"/>
      <c r="DP82" s="98"/>
      <c r="DQ82" s="98"/>
      <c r="DR82" s="98"/>
      <c r="DS82" s="98"/>
      <c r="DT82" s="98"/>
      <c r="DU82" s="98"/>
      <c r="DV82" s="98"/>
      <c r="DW82" s="98"/>
      <c r="DX82" s="98"/>
      <c r="DY82" s="98"/>
      <c r="DZ82" s="98"/>
      <c r="EA82" s="98"/>
      <c r="EB82" s="98"/>
      <c r="EC82" s="98"/>
      <c r="ED82" s="98"/>
      <c r="EE82" s="98"/>
      <c r="EF82" s="98"/>
      <c r="EG82" s="98"/>
      <c r="EH82" s="98"/>
      <c r="EI82" s="98"/>
      <c r="EJ82" s="98"/>
      <c r="EK82" s="98"/>
      <c r="EL82" s="98"/>
      <c r="EM82" s="98"/>
      <c r="EN82" s="98"/>
      <c r="EO82" s="98"/>
      <c r="EP82" s="98"/>
      <c r="EQ82" s="98"/>
      <c r="ER82" s="98"/>
      <c r="ES82" s="98"/>
      <c r="ET82" s="98"/>
      <c r="EU82" s="98"/>
      <c r="EV82" s="98"/>
      <c r="EW82" s="98"/>
      <c r="EX82" s="98"/>
      <c r="EY82" s="98"/>
      <c r="EZ82" s="98"/>
      <c r="FA82" s="98"/>
      <c r="FB82" s="98"/>
      <c r="FC82" s="98"/>
      <c r="FD82" s="98"/>
      <c r="FE82" s="98"/>
      <c r="FF82" s="98"/>
      <c r="FG82" s="98"/>
      <c r="FH82" s="98"/>
      <c r="FI82" s="98"/>
      <c r="FJ82" s="98"/>
      <c r="FK82" s="98"/>
      <c r="FL82" s="98"/>
      <c r="FM82" s="98"/>
      <c r="FN82" s="98"/>
      <c r="FO82" s="98"/>
      <c r="FP82" s="98"/>
      <c r="FQ82" s="98"/>
      <c r="FR82" s="98"/>
      <c r="FS82" s="98"/>
      <c r="FT82" s="98"/>
      <c r="FU82" s="98"/>
      <c r="FV82" s="98"/>
      <c r="FW82" s="98"/>
      <c r="FX82" s="98"/>
      <c r="FY82" s="98"/>
      <c r="FZ82" s="98"/>
      <c r="GA82" s="98"/>
      <c r="GB82" s="98"/>
      <c r="GC82" s="98"/>
      <c r="GD82" s="98"/>
      <c r="GE82" s="98"/>
      <c r="GF82" s="98"/>
      <c r="GG82" s="98"/>
      <c r="GH82" s="98"/>
      <c r="GI82" s="98"/>
      <c r="GJ82" s="98"/>
      <c r="GK82" s="98"/>
      <c r="GL82" s="98"/>
      <c r="GM82" s="98"/>
      <c r="GN82" s="98"/>
      <c r="GO82" s="98"/>
      <c r="GP82" s="98"/>
      <c r="GQ82" s="98"/>
      <c r="GR82" s="98"/>
      <c r="GS82" s="98"/>
      <c r="GT82" s="98"/>
      <c r="GU82" s="98"/>
      <c r="GV82" s="98"/>
      <c r="GW82" s="98"/>
      <c r="GX82" s="98"/>
      <c r="GY82" s="98"/>
      <c r="GZ82" s="98"/>
      <c r="HA82" s="98"/>
      <c r="HB82" s="98"/>
      <c r="HC82" s="98"/>
      <c r="HD82" s="98"/>
      <c r="HE82" s="98"/>
      <c r="HF82" s="98"/>
      <c r="HG82" s="98"/>
      <c r="HH82" s="98"/>
      <c r="HI82" s="98"/>
      <c r="HJ82" s="98"/>
      <c r="HK82" s="98"/>
      <c r="HL82" s="98"/>
      <c r="HM82" s="98"/>
      <c r="HN82" s="98"/>
      <c r="HO82" s="98"/>
      <c r="HP82" s="98"/>
      <c r="HQ82" s="98"/>
      <c r="HR82" s="98"/>
      <c r="HS82" s="98"/>
      <c r="HT82" s="98"/>
      <c r="HU82" s="98"/>
      <c r="HV82" s="98"/>
      <c r="HW82" s="98"/>
      <c r="HX82" s="98"/>
      <c r="HY82" s="98"/>
      <c r="HZ82" s="98"/>
      <c r="IA82" s="98"/>
      <c r="IB82" s="98"/>
      <c r="IC82" s="98"/>
      <c r="ID82" s="98"/>
      <c r="IE82" s="98"/>
      <c r="IF82" s="98"/>
      <c r="IG82" s="98"/>
      <c r="IH82" s="98"/>
      <c r="II82" s="98"/>
      <c r="IJ82" s="98"/>
      <c r="IK82" s="98"/>
      <c r="IL82" s="98"/>
      <c r="IM82" s="98"/>
      <c r="IN82" s="98"/>
      <c r="IO82" s="98"/>
      <c r="IP82" s="98"/>
      <c r="IQ82" s="98"/>
      <c r="IR82" s="98"/>
      <c r="IS82" s="98"/>
      <c r="IT82" s="98"/>
      <c r="IU82" s="98"/>
      <c r="IV82" s="98"/>
      <c r="IW82" s="98"/>
    </row>
    <row r="83" spans="1:257" hidden="1">
      <c r="A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64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8"/>
      <c r="AP83" s="98"/>
      <c r="AQ83" s="98"/>
      <c r="AR83" s="98"/>
      <c r="AS83" s="98"/>
      <c r="AT83" s="98"/>
      <c r="AU83" s="98"/>
      <c r="AV83" s="98"/>
      <c r="AW83" s="98"/>
      <c r="AX83" s="98"/>
      <c r="AY83" s="98"/>
      <c r="AZ83" s="98"/>
      <c r="BA83" s="98"/>
      <c r="BB83" s="98"/>
      <c r="BC83" s="98"/>
      <c r="BD83" s="98"/>
      <c r="BE83" s="98"/>
      <c r="BF83" s="98"/>
      <c r="BG83" s="98"/>
      <c r="BH83" s="98"/>
      <c r="BI83" s="98"/>
      <c r="BJ83" s="98"/>
      <c r="BK83" s="98"/>
      <c r="BL83" s="98"/>
      <c r="BM83" s="98"/>
      <c r="BN83" s="98"/>
      <c r="BO83" s="98"/>
      <c r="BP83" s="98"/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  <c r="CC83" s="98"/>
      <c r="CD83" s="98"/>
      <c r="CE83" s="98"/>
      <c r="CF83" s="98"/>
      <c r="CG83" s="98"/>
      <c r="CH83" s="98"/>
      <c r="CI83" s="98"/>
      <c r="CJ83" s="98"/>
      <c r="CK83" s="98"/>
      <c r="CL83" s="98"/>
      <c r="CM83" s="98"/>
      <c r="CN83" s="98"/>
      <c r="CO83" s="98"/>
      <c r="CP83" s="98"/>
      <c r="CQ83" s="98"/>
      <c r="CR83" s="98"/>
      <c r="CS83" s="98"/>
      <c r="CT83" s="98"/>
      <c r="CU83" s="98"/>
      <c r="CV83" s="98"/>
      <c r="CW83" s="98"/>
      <c r="CX83" s="98"/>
      <c r="CY83" s="98"/>
      <c r="CZ83" s="98"/>
      <c r="DA83" s="98"/>
      <c r="DB83" s="98"/>
      <c r="DC83" s="98"/>
      <c r="DD83" s="98"/>
      <c r="DE83" s="98"/>
      <c r="DF83" s="98"/>
      <c r="DG83" s="98"/>
      <c r="DH83" s="98"/>
      <c r="DI83" s="98"/>
      <c r="DJ83" s="98"/>
      <c r="DK83" s="98"/>
      <c r="DL83" s="98"/>
      <c r="DM83" s="98"/>
      <c r="DN83" s="98"/>
      <c r="DO83" s="98"/>
      <c r="DP83" s="98"/>
      <c r="DQ83" s="98"/>
      <c r="DR83" s="98"/>
      <c r="DS83" s="98"/>
      <c r="DT83" s="98"/>
      <c r="DU83" s="98"/>
      <c r="DV83" s="98"/>
      <c r="DW83" s="98"/>
      <c r="DX83" s="98"/>
      <c r="DY83" s="98"/>
      <c r="DZ83" s="98"/>
      <c r="EA83" s="98"/>
      <c r="EB83" s="98"/>
      <c r="EC83" s="98"/>
      <c r="ED83" s="98"/>
      <c r="EE83" s="98"/>
      <c r="EF83" s="98"/>
      <c r="EG83" s="98"/>
      <c r="EH83" s="98"/>
      <c r="EI83" s="98"/>
      <c r="EJ83" s="98"/>
      <c r="EK83" s="98"/>
      <c r="EL83" s="98"/>
      <c r="EM83" s="98"/>
      <c r="EN83" s="98"/>
      <c r="EO83" s="98"/>
      <c r="EP83" s="98"/>
      <c r="EQ83" s="98"/>
      <c r="ER83" s="98"/>
      <c r="ES83" s="98"/>
      <c r="ET83" s="98"/>
      <c r="EU83" s="98"/>
      <c r="EV83" s="98"/>
      <c r="EW83" s="98"/>
      <c r="EX83" s="98"/>
      <c r="EY83" s="98"/>
      <c r="EZ83" s="98"/>
      <c r="FA83" s="98"/>
      <c r="FB83" s="98"/>
      <c r="FC83" s="98"/>
      <c r="FD83" s="98"/>
      <c r="FE83" s="98"/>
      <c r="FF83" s="98"/>
      <c r="FG83" s="98"/>
      <c r="FH83" s="98"/>
      <c r="FI83" s="98"/>
      <c r="FJ83" s="98"/>
      <c r="FK83" s="98"/>
      <c r="FL83" s="98"/>
      <c r="FM83" s="98"/>
      <c r="FN83" s="98"/>
      <c r="FO83" s="98"/>
      <c r="FP83" s="98"/>
      <c r="FQ83" s="98"/>
      <c r="FR83" s="98"/>
      <c r="FS83" s="98"/>
      <c r="FT83" s="98"/>
      <c r="FU83" s="98"/>
      <c r="FV83" s="98"/>
      <c r="FW83" s="98"/>
      <c r="FX83" s="98"/>
      <c r="FY83" s="98"/>
      <c r="FZ83" s="98"/>
      <c r="GA83" s="98"/>
      <c r="GB83" s="98"/>
      <c r="GC83" s="98"/>
      <c r="GD83" s="98"/>
      <c r="GE83" s="98"/>
      <c r="GF83" s="98"/>
      <c r="GG83" s="98"/>
      <c r="GH83" s="98"/>
      <c r="GI83" s="98"/>
      <c r="GJ83" s="98"/>
      <c r="GK83" s="98"/>
      <c r="GL83" s="98"/>
      <c r="GM83" s="98"/>
      <c r="GN83" s="98"/>
      <c r="GO83" s="98"/>
      <c r="GP83" s="98"/>
      <c r="GQ83" s="98"/>
      <c r="GR83" s="98"/>
      <c r="GS83" s="98"/>
      <c r="GT83" s="98"/>
      <c r="GU83" s="98"/>
      <c r="GV83" s="98"/>
      <c r="GW83" s="98"/>
      <c r="GX83" s="98"/>
      <c r="GY83" s="98"/>
      <c r="GZ83" s="98"/>
      <c r="HA83" s="98"/>
      <c r="HB83" s="98"/>
      <c r="HC83" s="98"/>
      <c r="HD83" s="98"/>
      <c r="HE83" s="98"/>
      <c r="HF83" s="98"/>
      <c r="HG83" s="98"/>
      <c r="HH83" s="98"/>
      <c r="HI83" s="98"/>
      <c r="HJ83" s="98"/>
      <c r="HK83" s="98"/>
      <c r="HL83" s="98"/>
      <c r="HM83" s="98"/>
      <c r="HN83" s="98"/>
      <c r="HO83" s="98"/>
      <c r="HP83" s="98"/>
      <c r="HQ83" s="98"/>
      <c r="HR83" s="98"/>
      <c r="HS83" s="98"/>
      <c r="HT83" s="98"/>
      <c r="HU83" s="98"/>
      <c r="HV83" s="98"/>
      <c r="HW83" s="98"/>
      <c r="HX83" s="98"/>
      <c r="HY83" s="98"/>
      <c r="HZ83" s="98"/>
      <c r="IA83" s="98"/>
      <c r="IB83" s="98"/>
      <c r="IC83" s="98"/>
      <c r="ID83" s="98"/>
      <c r="IE83" s="98"/>
      <c r="IF83" s="98"/>
      <c r="IG83" s="98"/>
      <c r="IH83" s="98"/>
      <c r="II83" s="98"/>
      <c r="IJ83" s="98"/>
      <c r="IK83" s="98"/>
      <c r="IL83" s="98"/>
      <c r="IM83" s="98"/>
      <c r="IN83" s="98"/>
      <c r="IO83" s="98"/>
      <c r="IP83" s="98"/>
      <c r="IQ83" s="98"/>
      <c r="IR83" s="98"/>
      <c r="IS83" s="98"/>
      <c r="IT83" s="98"/>
      <c r="IU83" s="98"/>
      <c r="IV83" s="98"/>
      <c r="IW83" s="98"/>
    </row>
    <row r="84" spans="1:257" hidden="1">
      <c r="A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64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O84" s="98"/>
      <c r="AP84" s="98"/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  <c r="BI84" s="98"/>
      <c r="BJ84" s="98"/>
      <c r="BK84" s="98"/>
      <c r="BL84" s="98"/>
      <c r="BM84" s="98"/>
      <c r="BN84" s="98"/>
      <c r="BO84" s="98"/>
      <c r="BP84" s="98"/>
      <c r="BQ84" s="98"/>
      <c r="BR84" s="98"/>
      <c r="BS84" s="98"/>
      <c r="BT84" s="98"/>
      <c r="BU84" s="98"/>
      <c r="BV84" s="98"/>
      <c r="BW84" s="98"/>
      <c r="BX84" s="98"/>
      <c r="BY84" s="98"/>
      <c r="BZ84" s="98"/>
      <c r="CA84" s="98"/>
      <c r="CB84" s="98"/>
      <c r="CC84" s="98"/>
      <c r="CD84" s="98"/>
      <c r="CE84" s="98"/>
      <c r="CF84" s="98"/>
      <c r="CG84" s="98"/>
      <c r="CH84" s="98"/>
      <c r="CI84" s="98"/>
      <c r="CJ84" s="98"/>
      <c r="CK84" s="98"/>
      <c r="CL84" s="98"/>
      <c r="CM84" s="98"/>
      <c r="CN84" s="98"/>
      <c r="CO84" s="98"/>
      <c r="CP84" s="98"/>
      <c r="CQ84" s="98"/>
      <c r="CR84" s="98"/>
      <c r="CS84" s="98"/>
      <c r="CT84" s="98"/>
      <c r="CU84" s="98"/>
      <c r="CV84" s="98"/>
      <c r="CW84" s="98"/>
      <c r="CX84" s="98"/>
      <c r="CY84" s="98"/>
      <c r="CZ84" s="98"/>
      <c r="DA84" s="98"/>
      <c r="DB84" s="98"/>
      <c r="DC84" s="98"/>
      <c r="DD84" s="98"/>
      <c r="DE84" s="98"/>
      <c r="DF84" s="98"/>
      <c r="DG84" s="98"/>
      <c r="DH84" s="98"/>
      <c r="DI84" s="98"/>
      <c r="DJ84" s="98"/>
      <c r="DK84" s="98"/>
      <c r="DL84" s="98"/>
      <c r="DM84" s="98"/>
      <c r="DN84" s="98"/>
      <c r="DO84" s="98"/>
      <c r="DP84" s="98"/>
      <c r="DQ84" s="98"/>
      <c r="DR84" s="98"/>
      <c r="DS84" s="98"/>
      <c r="DT84" s="98"/>
      <c r="DU84" s="98"/>
      <c r="DV84" s="98"/>
      <c r="DW84" s="98"/>
      <c r="DX84" s="98"/>
      <c r="DY84" s="98"/>
      <c r="DZ84" s="98"/>
      <c r="EA84" s="98"/>
      <c r="EB84" s="98"/>
      <c r="EC84" s="98"/>
      <c r="ED84" s="98"/>
      <c r="EE84" s="98"/>
      <c r="EF84" s="98"/>
      <c r="EG84" s="98"/>
      <c r="EH84" s="98"/>
      <c r="EI84" s="98"/>
      <c r="EJ84" s="98"/>
      <c r="EK84" s="98"/>
      <c r="EL84" s="98"/>
      <c r="EM84" s="98"/>
      <c r="EN84" s="98"/>
      <c r="EO84" s="98"/>
      <c r="EP84" s="98"/>
      <c r="EQ84" s="98"/>
      <c r="ER84" s="98"/>
      <c r="ES84" s="98"/>
      <c r="ET84" s="98"/>
      <c r="EU84" s="98"/>
      <c r="EV84" s="98"/>
      <c r="EW84" s="98"/>
      <c r="EX84" s="98"/>
      <c r="EY84" s="98"/>
      <c r="EZ84" s="98"/>
      <c r="FA84" s="98"/>
      <c r="FB84" s="98"/>
      <c r="FC84" s="98"/>
      <c r="FD84" s="98"/>
      <c r="FE84" s="98"/>
      <c r="FF84" s="98"/>
      <c r="FG84" s="98"/>
      <c r="FH84" s="98"/>
      <c r="FI84" s="98"/>
      <c r="FJ84" s="98"/>
      <c r="FK84" s="98"/>
      <c r="FL84" s="98"/>
      <c r="FM84" s="98"/>
      <c r="FN84" s="98"/>
      <c r="FO84" s="98"/>
      <c r="FP84" s="98"/>
      <c r="FQ84" s="98"/>
      <c r="FR84" s="98"/>
      <c r="FS84" s="98"/>
      <c r="FT84" s="98"/>
      <c r="FU84" s="98"/>
      <c r="FV84" s="98"/>
      <c r="FW84" s="98"/>
      <c r="FX84" s="98"/>
      <c r="FY84" s="98"/>
      <c r="FZ84" s="98"/>
      <c r="GA84" s="98"/>
      <c r="GB84" s="98"/>
      <c r="GC84" s="98"/>
      <c r="GD84" s="98"/>
      <c r="GE84" s="98"/>
      <c r="GF84" s="98"/>
      <c r="GG84" s="98"/>
      <c r="GH84" s="98"/>
      <c r="GI84" s="98"/>
      <c r="GJ84" s="98"/>
      <c r="GK84" s="98"/>
      <c r="GL84" s="98"/>
      <c r="GM84" s="98"/>
      <c r="GN84" s="98"/>
      <c r="GO84" s="98"/>
      <c r="GP84" s="98"/>
      <c r="GQ84" s="98"/>
      <c r="GR84" s="98"/>
      <c r="GS84" s="98"/>
      <c r="GT84" s="98"/>
      <c r="GU84" s="98"/>
      <c r="GV84" s="98"/>
      <c r="GW84" s="98"/>
      <c r="GX84" s="98"/>
      <c r="GY84" s="98"/>
      <c r="GZ84" s="98"/>
      <c r="HA84" s="98"/>
      <c r="HB84" s="98"/>
      <c r="HC84" s="98"/>
      <c r="HD84" s="98"/>
      <c r="HE84" s="98"/>
      <c r="HF84" s="98"/>
      <c r="HG84" s="98"/>
      <c r="HH84" s="98"/>
      <c r="HI84" s="98"/>
      <c r="HJ84" s="98"/>
      <c r="HK84" s="98"/>
      <c r="HL84" s="98"/>
      <c r="HM84" s="98"/>
      <c r="HN84" s="98"/>
      <c r="HO84" s="98"/>
      <c r="HP84" s="98"/>
      <c r="HQ84" s="98"/>
      <c r="HR84" s="98"/>
      <c r="HS84" s="98"/>
      <c r="HT84" s="98"/>
      <c r="HU84" s="98"/>
      <c r="HV84" s="98"/>
      <c r="HW84" s="98"/>
      <c r="HX84" s="98"/>
      <c r="HY84" s="98"/>
      <c r="HZ84" s="98"/>
      <c r="IA84" s="98"/>
      <c r="IB84" s="98"/>
      <c r="IC84" s="98"/>
      <c r="ID84" s="98"/>
      <c r="IE84" s="98"/>
      <c r="IF84" s="98"/>
      <c r="IG84" s="98"/>
      <c r="IH84" s="98"/>
      <c r="II84" s="98"/>
      <c r="IJ84" s="98"/>
      <c r="IK84" s="98"/>
      <c r="IL84" s="98"/>
      <c r="IM84" s="98"/>
      <c r="IN84" s="98"/>
      <c r="IO84" s="98"/>
      <c r="IP84" s="98"/>
      <c r="IQ84" s="98"/>
      <c r="IR84" s="98"/>
      <c r="IS84" s="98"/>
      <c r="IT84" s="98"/>
      <c r="IU84" s="98"/>
      <c r="IV84" s="98"/>
      <c r="IW84" s="98"/>
    </row>
    <row r="85" spans="1:257" hidden="1">
      <c r="A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64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  <c r="BM85" s="98"/>
      <c r="BN85" s="98"/>
      <c r="BO85" s="98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98"/>
      <c r="DD85" s="98"/>
      <c r="DE85" s="98"/>
      <c r="DF85" s="98"/>
      <c r="DG85" s="98"/>
      <c r="DH85" s="98"/>
      <c r="DI85" s="98"/>
      <c r="DJ85" s="98"/>
      <c r="DK85" s="98"/>
      <c r="DL85" s="98"/>
      <c r="DM85" s="98"/>
      <c r="DN85" s="98"/>
      <c r="DO85" s="98"/>
      <c r="DP85" s="98"/>
      <c r="DQ85" s="98"/>
      <c r="DR85" s="98"/>
      <c r="DS85" s="98"/>
      <c r="DT85" s="98"/>
      <c r="DU85" s="98"/>
      <c r="DV85" s="98"/>
      <c r="DW85" s="98"/>
      <c r="DX85" s="98"/>
      <c r="DY85" s="98"/>
      <c r="DZ85" s="98"/>
      <c r="EA85" s="98"/>
      <c r="EB85" s="98"/>
      <c r="EC85" s="98"/>
      <c r="ED85" s="98"/>
      <c r="EE85" s="98"/>
      <c r="EF85" s="98"/>
      <c r="EG85" s="98"/>
      <c r="EH85" s="98"/>
      <c r="EI85" s="98"/>
      <c r="EJ85" s="98"/>
      <c r="EK85" s="98"/>
      <c r="EL85" s="98"/>
      <c r="EM85" s="98"/>
      <c r="EN85" s="98"/>
      <c r="EO85" s="98"/>
      <c r="EP85" s="98"/>
      <c r="EQ85" s="98"/>
      <c r="ER85" s="98"/>
      <c r="ES85" s="98"/>
      <c r="ET85" s="98"/>
      <c r="EU85" s="98"/>
      <c r="EV85" s="98"/>
      <c r="EW85" s="98"/>
      <c r="EX85" s="98"/>
      <c r="EY85" s="98"/>
      <c r="EZ85" s="98"/>
      <c r="FA85" s="98"/>
      <c r="FB85" s="98"/>
      <c r="FC85" s="98"/>
      <c r="FD85" s="98"/>
      <c r="FE85" s="98"/>
      <c r="FF85" s="98"/>
      <c r="FG85" s="98"/>
      <c r="FH85" s="98"/>
      <c r="FI85" s="98"/>
      <c r="FJ85" s="98"/>
      <c r="FK85" s="98"/>
      <c r="FL85" s="98"/>
      <c r="FM85" s="98"/>
      <c r="FN85" s="98"/>
      <c r="FO85" s="98"/>
      <c r="FP85" s="98"/>
      <c r="FQ85" s="98"/>
      <c r="FR85" s="98"/>
      <c r="FS85" s="98"/>
      <c r="FT85" s="98"/>
      <c r="FU85" s="98"/>
      <c r="FV85" s="98"/>
      <c r="FW85" s="98"/>
      <c r="FX85" s="98"/>
      <c r="FY85" s="98"/>
      <c r="FZ85" s="98"/>
      <c r="GA85" s="98"/>
      <c r="GB85" s="98"/>
      <c r="GC85" s="98"/>
      <c r="GD85" s="98"/>
      <c r="GE85" s="98"/>
      <c r="GF85" s="98"/>
      <c r="GG85" s="98"/>
      <c r="GH85" s="98"/>
      <c r="GI85" s="98"/>
      <c r="GJ85" s="98"/>
      <c r="GK85" s="98"/>
      <c r="GL85" s="98"/>
      <c r="GM85" s="98"/>
      <c r="GN85" s="98"/>
      <c r="GO85" s="98"/>
      <c r="GP85" s="98"/>
      <c r="GQ85" s="98"/>
      <c r="GR85" s="98"/>
      <c r="GS85" s="98"/>
      <c r="GT85" s="98"/>
      <c r="GU85" s="98"/>
      <c r="GV85" s="98"/>
      <c r="GW85" s="98"/>
      <c r="GX85" s="98"/>
      <c r="GY85" s="98"/>
      <c r="GZ85" s="98"/>
      <c r="HA85" s="98"/>
      <c r="HB85" s="98"/>
      <c r="HC85" s="98"/>
      <c r="HD85" s="98"/>
      <c r="HE85" s="98"/>
      <c r="HF85" s="98"/>
      <c r="HG85" s="98"/>
      <c r="HH85" s="98"/>
      <c r="HI85" s="98"/>
      <c r="HJ85" s="98"/>
      <c r="HK85" s="98"/>
      <c r="HL85" s="98"/>
      <c r="HM85" s="98"/>
      <c r="HN85" s="98"/>
      <c r="HO85" s="98"/>
      <c r="HP85" s="98"/>
      <c r="HQ85" s="98"/>
      <c r="HR85" s="98"/>
      <c r="HS85" s="98"/>
      <c r="HT85" s="98"/>
      <c r="HU85" s="98"/>
      <c r="HV85" s="98"/>
      <c r="HW85" s="98"/>
      <c r="HX85" s="98"/>
      <c r="HY85" s="98"/>
      <c r="HZ85" s="98"/>
      <c r="IA85" s="98"/>
      <c r="IB85" s="98"/>
      <c r="IC85" s="98"/>
      <c r="ID85" s="98"/>
      <c r="IE85" s="98"/>
      <c r="IF85" s="98"/>
      <c r="IG85" s="98"/>
      <c r="IH85" s="98"/>
      <c r="II85" s="98"/>
      <c r="IJ85" s="98"/>
      <c r="IK85" s="98"/>
      <c r="IL85" s="98"/>
      <c r="IM85" s="98"/>
      <c r="IN85" s="98"/>
      <c r="IO85" s="98"/>
      <c r="IP85" s="98"/>
      <c r="IQ85" s="98"/>
      <c r="IR85" s="98"/>
      <c r="IS85" s="98"/>
      <c r="IT85" s="98"/>
      <c r="IU85" s="98"/>
      <c r="IV85" s="98"/>
      <c r="IW85" s="98"/>
    </row>
    <row r="86" spans="1:257" hidden="1">
      <c r="A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64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  <c r="AT86" s="98"/>
      <c r="AU86" s="98"/>
      <c r="AV86" s="98"/>
      <c r="AW86" s="98"/>
      <c r="AX86" s="98"/>
      <c r="AY86" s="98"/>
      <c r="AZ86" s="98"/>
      <c r="BA86" s="98"/>
      <c r="BB86" s="98"/>
      <c r="BC86" s="98"/>
      <c r="BD86" s="98"/>
      <c r="BE86" s="98"/>
      <c r="BF86" s="98"/>
      <c r="BG86" s="98"/>
      <c r="BH86" s="98"/>
      <c r="BI86" s="98"/>
      <c r="BJ86" s="98"/>
      <c r="BK86" s="98"/>
      <c r="BL86" s="98"/>
      <c r="BM86" s="98"/>
      <c r="BN86" s="98"/>
      <c r="BO86" s="98"/>
      <c r="BP86" s="98"/>
      <c r="BQ86" s="98"/>
      <c r="BR86" s="98"/>
      <c r="BS86" s="98"/>
      <c r="BT86" s="98"/>
      <c r="BU86" s="98"/>
      <c r="BV86" s="98"/>
      <c r="BW86" s="98"/>
      <c r="BX86" s="98"/>
      <c r="BY86" s="98"/>
      <c r="BZ86" s="98"/>
      <c r="CA86" s="98"/>
      <c r="CB86" s="98"/>
      <c r="CC86" s="98"/>
      <c r="CD86" s="98"/>
      <c r="CE86" s="98"/>
      <c r="CF86" s="98"/>
      <c r="CG86" s="98"/>
      <c r="CH86" s="98"/>
      <c r="CI86" s="98"/>
      <c r="CJ86" s="98"/>
      <c r="CK86" s="98"/>
      <c r="CL86" s="98"/>
      <c r="CM86" s="98"/>
      <c r="CN86" s="98"/>
      <c r="CO86" s="98"/>
      <c r="CP86" s="98"/>
      <c r="CQ86" s="98"/>
      <c r="CR86" s="98"/>
      <c r="CS86" s="98"/>
      <c r="CT86" s="98"/>
      <c r="CU86" s="98"/>
      <c r="CV86" s="98"/>
      <c r="CW86" s="98"/>
      <c r="CX86" s="98"/>
      <c r="CY86" s="98"/>
      <c r="CZ86" s="98"/>
      <c r="DA86" s="98"/>
      <c r="DB86" s="98"/>
      <c r="DC86" s="98"/>
      <c r="DD86" s="98"/>
      <c r="DE86" s="98"/>
      <c r="DF86" s="98"/>
      <c r="DG86" s="98"/>
      <c r="DH86" s="98"/>
      <c r="DI86" s="98"/>
      <c r="DJ86" s="98"/>
      <c r="DK86" s="98"/>
      <c r="DL86" s="98"/>
      <c r="DM86" s="98"/>
      <c r="DN86" s="98"/>
      <c r="DO86" s="98"/>
      <c r="DP86" s="98"/>
      <c r="DQ86" s="98"/>
      <c r="DR86" s="98"/>
      <c r="DS86" s="98"/>
      <c r="DT86" s="98"/>
      <c r="DU86" s="98"/>
      <c r="DV86" s="98"/>
      <c r="DW86" s="98"/>
      <c r="DX86" s="98"/>
      <c r="DY86" s="98"/>
      <c r="DZ86" s="98"/>
      <c r="EA86" s="98"/>
      <c r="EB86" s="98"/>
      <c r="EC86" s="98"/>
      <c r="ED86" s="98"/>
      <c r="EE86" s="98"/>
      <c r="EF86" s="98"/>
      <c r="EG86" s="98"/>
      <c r="EH86" s="98"/>
      <c r="EI86" s="98"/>
      <c r="EJ86" s="98"/>
      <c r="EK86" s="98"/>
      <c r="EL86" s="98"/>
      <c r="EM86" s="98"/>
      <c r="EN86" s="98"/>
      <c r="EO86" s="98"/>
      <c r="EP86" s="98"/>
      <c r="EQ86" s="98"/>
      <c r="ER86" s="98"/>
      <c r="ES86" s="98"/>
      <c r="ET86" s="98"/>
      <c r="EU86" s="98"/>
      <c r="EV86" s="98"/>
      <c r="EW86" s="98"/>
      <c r="EX86" s="98"/>
      <c r="EY86" s="98"/>
      <c r="EZ86" s="98"/>
      <c r="FA86" s="98"/>
      <c r="FB86" s="98"/>
      <c r="FC86" s="98"/>
      <c r="FD86" s="98"/>
      <c r="FE86" s="98"/>
      <c r="FF86" s="98"/>
      <c r="FG86" s="98"/>
      <c r="FH86" s="98"/>
      <c r="FI86" s="98"/>
      <c r="FJ86" s="98"/>
      <c r="FK86" s="98"/>
      <c r="FL86" s="98"/>
      <c r="FM86" s="98"/>
      <c r="FN86" s="98"/>
      <c r="FO86" s="98"/>
      <c r="FP86" s="98"/>
      <c r="FQ86" s="98"/>
      <c r="FR86" s="98"/>
      <c r="FS86" s="98"/>
      <c r="FT86" s="98"/>
      <c r="FU86" s="98"/>
      <c r="FV86" s="98"/>
      <c r="FW86" s="98"/>
      <c r="FX86" s="98"/>
      <c r="FY86" s="98"/>
      <c r="FZ86" s="98"/>
      <c r="GA86" s="98"/>
      <c r="GB86" s="98"/>
      <c r="GC86" s="98"/>
      <c r="GD86" s="98"/>
      <c r="GE86" s="98"/>
      <c r="GF86" s="98"/>
      <c r="GG86" s="98"/>
      <c r="GH86" s="98"/>
      <c r="GI86" s="98"/>
      <c r="GJ86" s="98"/>
      <c r="GK86" s="98"/>
      <c r="GL86" s="98"/>
      <c r="GM86" s="98"/>
      <c r="GN86" s="98"/>
      <c r="GO86" s="98"/>
      <c r="GP86" s="98"/>
      <c r="GQ86" s="98"/>
      <c r="GR86" s="98"/>
      <c r="GS86" s="98"/>
      <c r="GT86" s="98"/>
      <c r="GU86" s="98"/>
      <c r="GV86" s="98"/>
      <c r="GW86" s="98"/>
      <c r="GX86" s="98"/>
      <c r="GY86" s="98"/>
      <c r="GZ86" s="98"/>
      <c r="HA86" s="98"/>
      <c r="HB86" s="98"/>
      <c r="HC86" s="98"/>
      <c r="HD86" s="98"/>
      <c r="HE86" s="98"/>
      <c r="HF86" s="98"/>
      <c r="HG86" s="98"/>
      <c r="HH86" s="98"/>
      <c r="HI86" s="98"/>
      <c r="HJ86" s="98"/>
      <c r="HK86" s="98"/>
      <c r="HL86" s="98"/>
      <c r="HM86" s="98"/>
      <c r="HN86" s="98"/>
      <c r="HO86" s="98"/>
      <c r="HP86" s="98"/>
      <c r="HQ86" s="98"/>
      <c r="HR86" s="98"/>
      <c r="HS86" s="98"/>
      <c r="HT86" s="98"/>
      <c r="HU86" s="98"/>
      <c r="HV86" s="98"/>
      <c r="HW86" s="98"/>
      <c r="HX86" s="98"/>
      <c r="HY86" s="98"/>
      <c r="HZ86" s="98"/>
      <c r="IA86" s="98"/>
      <c r="IB86" s="98"/>
      <c r="IC86" s="98"/>
      <c r="ID86" s="98"/>
      <c r="IE86" s="98"/>
      <c r="IF86" s="98"/>
      <c r="IG86" s="98"/>
      <c r="IH86" s="98"/>
      <c r="II86" s="98"/>
      <c r="IJ86" s="98"/>
      <c r="IK86" s="98"/>
      <c r="IL86" s="98"/>
      <c r="IM86" s="98"/>
      <c r="IN86" s="98"/>
      <c r="IO86" s="98"/>
      <c r="IP86" s="98"/>
      <c r="IQ86" s="98"/>
      <c r="IR86" s="98"/>
      <c r="IS86" s="98"/>
      <c r="IT86" s="98"/>
      <c r="IU86" s="98"/>
      <c r="IV86" s="98"/>
      <c r="IW86" s="98"/>
    </row>
    <row r="87" spans="1:257">
      <c r="A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64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  <c r="AT87" s="98"/>
      <c r="AU87" s="98"/>
      <c r="AV87" s="98"/>
      <c r="AW87" s="98"/>
      <c r="AX87" s="98"/>
      <c r="AY87" s="98"/>
      <c r="AZ87" s="98"/>
      <c r="BA87" s="98"/>
      <c r="BB87" s="98"/>
      <c r="BC87" s="98"/>
      <c r="BD87" s="98"/>
      <c r="BE87" s="98"/>
      <c r="BF87" s="98"/>
      <c r="BG87" s="98"/>
      <c r="BH87" s="98"/>
      <c r="BI87" s="98"/>
      <c r="BJ87" s="98"/>
      <c r="BK87" s="98"/>
      <c r="BL87" s="98"/>
      <c r="BM87" s="98"/>
      <c r="BN87" s="98"/>
      <c r="BO87" s="98"/>
      <c r="BP87" s="98"/>
      <c r="BQ87" s="98"/>
      <c r="BR87" s="98"/>
      <c r="BS87" s="98"/>
      <c r="BT87" s="98"/>
      <c r="BU87" s="98"/>
      <c r="BV87" s="98"/>
      <c r="BW87" s="98"/>
      <c r="BX87" s="98"/>
      <c r="BY87" s="98"/>
      <c r="BZ87" s="98"/>
      <c r="CA87" s="98"/>
      <c r="CB87" s="98"/>
      <c r="CC87" s="98"/>
      <c r="CD87" s="98"/>
      <c r="CE87" s="98"/>
      <c r="CF87" s="98"/>
      <c r="CG87" s="98"/>
      <c r="CH87" s="98"/>
      <c r="CI87" s="98"/>
      <c r="CJ87" s="98"/>
      <c r="CK87" s="98"/>
      <c r="CL87" s="98"/>
      <c r="CM87" s="98"/>
      <c r="CN87" s="98"/>
      <c r="CO87" s="98"/>
      <c r="CP87" s="98"/>
      <c r="CQ87" s="98"/>
      <c r="CR87" s="98"/>
      <c r="CS87" s="98"/>
      <c r="CT87" s="98"/>
      <c r="CU87" s="98"/>
      <c r="CV87" s="98"/>
      <c r="CW87" s="98"/>
      <c r="CX87" s="98"/>
      <c r="CY87" s="98"/>
      <c r="CZ87" s="98"/>
      <c r="DA87" s="98"/>
      <c r="DB87" s="98"/>
      <c r="DC87" s="98"/>
      <c r="DD87" s="98"/>
      <c r="DE87" s="98"/>
      <c r="DF87" s="98"/>
      <c r="DG87" s="98"/>
      <c r="DH87" s="98"/>
      <c r="DI87" s="98"/>
      <c r="DJ87" s="98"/>
      <c r="DK87" s="98"/>
      <c r="DL87" s="98"/>
      <c r="DM87" s="98"/>
      <c r="DN87" s="98"/>
      <c r="DO87" s="98"/>
      <c r="DP87" s="98"/>
      <c r="DQ87" s="98"/>
      <c r="DR87" s="98"/>
      <c r="DS87" s="98"/>
      <c r="DT87" s="98"/>
      <c r="DU87" s="98"/>
      <c r="DV87" s="98"/>
      <c r="DW87" s="98"/>
      <c r="DX87" s="98"/>
      <c r="DY87" s="98"/>
      <c r="DZ87" s="98"/>
      <c r="EA87" s="98"/>
      <c r="EB87" s="98"/>
      <c r="EC87" s="98"/>
      <c r="ED87" s="98"/>
      <c r="EE87" s="98"/>
      <c r="EF87" s="98"/>
      <c r="EG87" s="98"/>
      <c r="EH87" s="98"/>
      <c r="EI87" s="98"/>
      <c r="EJ87" s="98"/>
      <c r="EK87" s="98"/>
      <c r="EL87" s="98"/>
      <c r="EM87" s="98"/>
      <c r="EN87" s="98"/>
      <c r="EO87" s="98"/>
      <c r="EP87" s="98"/>
      <c r="EQ87" s="98"/>
      <c r="ER87" s="98"/>
      <c r="ES87" s="98"/>
      <c r="ET87" s="98"/>
      <c r="EU87" s="98"/>
      <c r="EV87" s="98"/>
      <c r="EW87" s="98"/>
      <c r="EX87" s="98"/>
      <c r="EY87" s="98"/>
      <c r="EZ87" s="98"/>
      <c r="FA87" s="98"/>
      <c r="FB87" s="98"/>
      <c r="FC87" s="98"/>
      <c r="FD87" s="98"/>
      <c r="FE87" s="98"/>
      <c r="FF87" s="98"/>
      <c r="FG87" s="98"/>
      <c r="FH87" s="98"/>
      <c r="FI87" s="98"/>
      <c r="FJ87" s="98"/>
      <c r="FK87" s="98"/>
      <c r="FL87" s="98"/>
      <c r="FM87" s="98"/>
      <c r="FN87" s="98"/>
      <c r="FO87" s="98"/>
      <c r="FP87" s="98"/>
      <c r="FQ87" s="98"/>
      <c r="FR87" s="98"/>
      <c r="FS87" s="98"/>
      <c r="FT87" s="98"/>
      <c r="FU87" s="98"/>
      <c r="FV87" s="98"/>
      <c r="FW87" s="98"/>
      <c r="FX87" s="98"/>
      <c r="FY87" s="98"/>
      <c r="FZ87" s="98"/>
      <c r="GA87" s="98"/>
      <c r="GB87" s="98"/>
      <c r="GC87" s="98"/>
      <c r="GD87" s="98"/>
      <c r="GE87" s="98"/>
      <c r="GF87" s="98"/>
      <c r="GG87" s="98"/>
      <c r="GH87" s="98"/>
      <c r="GI87" s="98"/>
      <c r="GJ87" s="98"/>
      <c r="GK87" s="98"/>
      <c r="GL87" s="98"/>
      <c r="GM87" s="98"/>
      <c r="GN87" s="98"/>
      <c r="GO87" s="98"/>
      <c r="GP87" s="98"/>
      <c r="GQ87" s="98"/>
      <c r="GR87" s="98"/>
      <c r="GS87" s="98"/>
      <c r="GT87" s="98"/>
      <c r="GU87" s="98"/>
      <c r="GV87" s="98"/>
      <c r="GW87" s="98"/>
      <c r="GX87" s="98"/>
      <c r="GY87" s="98"/>
      <c r="GZ87" s="98"/>
      <c r="HA87" s="98"/>
      <c r="HB87" s="98"/>
      <c r="HC87" s="98"/>
      <c r="HD87" s="98"/>
      <c r="HE87" s="98"/>
      <c r="HF87" s="98"/>
      <c r="HG87" s="98"/>
      <c r="HH87" s="98"/>
      <c r="HI87" s="98"/>
      <c r="HJ87" s="98"/>
      <c r="HK87" s="98"/>
      <c r="HL87" s="98"/>
      <c r="HM87" s="98"/>
      <c r="HN87" s="98"/>
      <c r="HO87" s="98"/>
      <c r="HP87" s="98"/>
      <c r="HQ87" s="98"/>
      <c r="HR87" s="98"/>
      <c r="HS87" s="98"/>
      <c r="HT87" s="98"/>
      <c r="HU87" s="98"/>
      <c r="HV87" s="98"/>
      <c r="HW87" s="98"/>
      <c r="HX87" s="98"/>
      <c r="HY87" s="98"/>
      <c r="HZ87" s="98"/>
      <c r="IA87" s="98"/>
      <c r="IB87" s="98"/>
      <c r="IC87" s="98"/>
      <c r="ID87" s="98"/>
      <c r="IE87" s="98"/>
      <c r="IF87" s="98"/>
      <c r="IG87" s="98"/>
      <c r="IH87" s="98"/>
      <c r="II87" s="98"/>
      <c r="IJ87" s="98"/>
      <c r="IK87" s="98"/>
      <c r="IL87" s="98"/>
      <c r="IM87" s="98"/>
      <c r="IN87" s="98"/>
      <c r="IO87" s="98"/>
      <c r="IP87" s="98"/>
      <c r="IQ87" s="98"/>
      <c r="IR87" s="98"/>
      <c r="IS87" s="98"/>
      <c r="IT87" s="98"/>
      <c r="IU87" s="98"/>
      <c r="IV87" s="98"/>
      <c r="IW87" s="98"/>
    </row>
    <row r="88" spans="1:257">
      <c r="A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64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  <c r="BI88" s="98"/>
      <c r="BJ88" s="98"/>
      <c r="BK88" s="98"/>
      <c r="BL88" s="98"/>
      <c r="BM88" s="98"/>
      <c r="BN88" s="98"/>
      <c r="BO88" s="98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98"/>
      <c r="DD88" s="98"/>
      <c r="DE88" s="98"/>
      <c r="DF88" s="98"/>
      <c r="DG88" s="98"/>
      <c r="DH88" s="98"/>
      <c r="DI88" s="98"/>
      <c r="DJ88" s="98"/>
      <c r="DK88" s="98"/>
      <c r="DL88" s="98"/>
      <c r="DM88" s="98"/>
      <c r="DN88" s="98"/>
      <c r="DO88" s="98"/>
      <c r="DP88" s="98"/>
      <c r="DQ88" s="98"/>
      <c r="DR88" s="98"/>
      <c r="DS88" s="98"/>
      <c r="DT88" s="98"/>
      <c r="DU88" s="98"/>
      <c r="DV88" s="98"/>
      <c r="DW88" s="98"/>
      <c r="DX88" s="98"/>
      <c r="DY88" s="98"/>
      <c r="DZ88" s="98"/>
      <c r="EA88" s="98"/>
      <c r="EB88" s="98"/>
      <c r="EC88" s="98"/>
      <c r="ED88" s="98"/>
      <c r="EE88" s="98"/>
      <c r="EF88" s="98"/>
      <c r="EG88" s="98"/>
      <c r="EH88" s="98"/>
      <c r="EI88" s="98"/>
      <c r="EJ88" s="98"/>
      <c r="EK88" s="98"/>
      <c r="EL88" s="98"/>
      <c r="EM88" s="98"/>
      <c r="EN88" s="98"/>
      <c r="EO88" s="98"/>
      <c r="EP88" s="98"/>
      <c r="EQ88" s="98"/>
      <c r="ER88" s="98"/>
      <c r="ES88" s="98"/>
      <c r="ET88" s="98"/>
      <c r="EU88" s="98"/>
      <c r="EV88" s="98"/>
      <c r="EW88" s="98"/>
      <c r="EX88" s="98"/>
      <c r="EY88" s="98"/>
      <c r="EZ88" s="98"/>
      <c r="FA88" s="98"/>
      <c r="FB88" s="98"/>
      <c r="FC88" s="98"/>
      <c r="FD88" s="98"/>
      <c r="FE88" s="98"/>
      <c r="FF88" s="98"/>
      <c r="FG88" s="98"/>
      <c r="FH88" s="98"/>
      <c r="FI88" s="98"/>
      <c r="FJ88" s="98"/>
      <c r="FK88" s="98"/>
      <c r="FL88" s="98"/>
      <c r="FM88" s="98"/>
      <c r="FN88" s="98"/>
      <c r="FO88" s="98"/>
      <c r="FP88" s="98"/>
      <c r="FQ88" s="98"/>
      <c r="FR88" s="98"/>
      <c r="FS88" s="98"/>
      <c r="FT88" s="98"/>
      <c r="FU88" s="98"/>
      <c r="FV88" s="98"/>
      <c r="FW88" s="98"/>
      <c r="FX88" s="98"/>
      <c r="FY88" s="98"/>
      <c r="FZ88" s="98"/>
      <c r="GA88" s="98"/>
      <c r="GB88" s="98"/>
      <c r="GC88" s="98"/>
      <c r="GD88" s="98"/>
      <c r="GE88" s="98"/>
      <c r="GF88" s="98"/>
      <c r="GG88" s="98"/>
      <c r="GH88" s="98"/>
      <c r="GI88" s="98"/>
      <c r="GJ88" s="98"/>
      <c r="GK88" s="98"/>
      <c r="GL88" s="98"/>
      <c r="GM88" s="98"/>
      <c r="GN88" s="98"/>
      <c r="GO88" s="98"/>
      <c r="GP88" s="98"/>
      <c r="GQ88" s="98"/>
      <c r="GR88" s="98"/>
      <c r="GS88" s="98"/>
      <c r="GT88" s="98"/>
      <c r="GU88" s="98"/>
      <c r="GV88" s="98"/>
      <c r="GW88" s="98"/>
      <c r="GX88" s="98"/>
      <c r="GY88" s="98"/>
      <c r="GZ88" s="98"/>
      <c r="HA88" s="98"/>
      <c r="HB88" s="98"/>
      <c r="HC88" s="98"/>
      <c r="HD88" s="98"/>
      <c r="HE88" s="98"/>
      <c r="HF88" s="98"/>
      <c r="HG88" s="98"/>
      <c r="HH88" s="98"/>
      <c r="HI88" s="98"/>
      <c r="HJ88" s="98"/>
      <c r="HK88" s="98"/>
      <c r="HL88" s="98"/>
      <c r="HM88" s="98"/>
      <c r="HN88" s="98"/>
      <c r="HO88" s="98"/>
      <c r="HP88" s="98"/>
      <c r="HQ88" s="98"/>
      <c r="HR88" s="98"/>
      <c r="HS88" s="98"/>
      <c r="HT88" s="98"/>
      <c r="HU88" s="98"/>
      <c r="HV88" s="98"/>
      <c r="HW88" s="98"/>
      <c r="HX88" s="98"/>
      <c r="HY88" s="98"/>
      <c r="HZ88" s="98"/>
      <c r="IA88" s="98"/>
      <c r="IB88" s="98"/>
      <c r="IC88" s="98"/>
      <c r="ID88" s="98"/>
      <c r="IE88" s="98"/>
      <c r="IF88" s="98"/>
      <c r="IG88" s="98"/>
      <c r="IH88" s="98"/>
      <c r="II88" s="98"/>
      <c r="IJ88" s="98"/>
      <c r="IK88" s="98"/>
      <c r="IL88" s="98"/>
      <c r="IM88" s="98"/>
      <c r="IN88" s="98"/>
      <c r="IO88" s="98"/>
      <c r="IP88" s="98"/>
      <c r="IQ88" s="98"/>
      <c r="IR88" s="98"/>
      <c r="IS88" s="98"/>
      <c r="IT88" s="98"/>
      <c r="IU88" s="98"/>
      <c r="IV88" s="98"/>
      <c r="IW88" s="98"/>
    </row>
    <row r="89" spans="1:257">
      <c r="A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64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  <c r="AT89" s="98"/>
      <c r="AU89" s="98"/>
      <c r="AV89" s="98"/>
      <c r="AW89" s="98"/>
      <c r="AX89" s="98"/>
      <c r="AY89" s="98"/>
      <c r="AZ89" s="98"/>
      <c r="BA89" s="98"/>
      <c r="BB89" s="98"/>
      <c r="BC89" s="98"/>
      <c r="BD89" s="98"/>
      <c r="BE89" s="98"/>
      <c r="BF89" s="98"/>
      <c r="BG89" s="98"/>
      <c r="BH89" s="98"/>
      <c r="BI89" s="98"/>
      <c r="BJ89" s="98"/>
      <c r="BK89" s="98"/>
      <c r="BL89" s="98"/>
      <c r="BM89" s="98"/>
      <c r="BN89" s="98"/>
      <c r="BO89" s="98"/>
      <c r="BP89" s="98"/>
      <c r="BQ89" s="98"/>
      <c r="BR89" s="98"/>
      <c r="BS89" s="98"/>
      <c r="BT89" s="98"/>
      <c r="BU89" s="98"/>
      <c r="BV89" s="98"/>
      <c r="BW89" s="98"/>
      <c r="BX89" s="98"/>
      <c r="BY89" s="98"/>
      <c r="BZ89" s="98"/>
      <c r="CA89" s="98"/>
      <c r="CB89" s="98"/>
      <c r="CC89" s="98"/>
      <c r="CD89" s="98"/>
      <c r="CE89" s="98"/>
      <c r="CF89" s="98"/>
      <c r="CG89" s="98"/>
      <c r="CH89" s="98"/>
      <c r="CI89" s="98"/>
      <c r="CJ89" s="98"/>
      <c r="CK89" s="98"/>
      <c r="CL89" s="98"/>
      <c r="CM89" s="98"/>
      <c r="CN89" s="98"/>
      <c r="CO89" s="98"/>
      <c r="CP89" s="98"/>
      <c r="CQ89" s="98"/>
      <c r="CR89" s="98"/>
      <c r="CS89" s="98"/>
      <c r="CT89" s="98"/>
      <c r="CU89" s="98"/>
      <c r="CV89" s="98"/>
      <c r="CW89" s="98"/>
      <c r="CX89" s="98"/>
      <c r="CY89" s="98"/>
      <c r="CZ89" s="98"/>
      <c r="DA89" s="98"/>
      <c r="DB89" s="98"/>
      <c r="DC89" s="98"/>
      <c r="DD89" s="98"/>
      <c r="DE89" s="98"/>
      <c r="DF89" s="98"/>
      <c r="DG89" s="98"/>
      <c r="DH89" s="98"/>
      <c r="DI89" s="98"/>
      <c r="DJ89" s="98"/>
      <c r="DK89" s="98"/>
      <c r="DL89" s="98"/>
      <c r="DM89" s="98"/>
      <c r="DN89" s="98"/>
      <c r="DO89" s="98"/>
      <c r="DP89" s="98"/>
      <c r="DQ89" s="98"/>
      <c r="DR89" s="98"/>
      <c r="DS89" s="98"/>
      <c r="DT89" s="98"/>
      <c r="DU89" s="98"/>
      <c r="DV89" s="98"/>
      <c r="DW89" s="98"/>
      <c r="DX89" s="98"/>
      <c r="DY89" s="98"/>
      <c r="DZ89" s="98"/>
      <c r="EA89" s="98"/>
      <c r="EB89" s="98"/>
      <c r="EC89" s="98"/>
      <c r="ED89" s="98"/>
      <c r="EE89" s="98"/>
      <c r="EF89" s="98"/>
      <c r="EG89" s="98"/>
      <c r="EH89" s="98"/>
      <c r="EI89" s="98"/>
      <c r="EJ89" s="98"/>
      <c r="EK89" s="98"/>
      <c r="EL89" s="98"/>
      <c r="EM89" s="98"/>
      <c r="EN89" s="98"/>
      <c r="EO89" s="98"/>
      <c r="EP89" s="98"/>
      <c r="EQ89" s="98"/>
      <c r="ER89" s="98"/>
      <c r="ES89" s="98"/>
      <c r="ET89" s="98"/>
      <c r="EU89" s="98"/>
      <c r="EV89" s="98"/>
      <c r="EW89" s="98"/>
      <c r="EX89" s="98"/>
      <c r="EY89" s="98"/>
      <c r="EZ89" s="98"/>
      <c r="FA89" s="98"/>
      <c r="FB89" s="98"/>
      <c r="FC89" s="98"/>
      <c r="FD89" s="98"/>
      <c r="FE89" s="98"/>
      <c r="FF89" s="98"/>
      <c r="FG89" s="98"/>
      <c r="FH89" s="98"/>
      <c r="FI89" s="98"/>
      <c r="FJ89" s="98"/>
      <c r="FK89" s="98"/>
      <c r="FL89" s="98"/>
      <c r="FM89" s="98"/>
      <c r="FN89" s="98"/>
      <c r="FO89" s="98"/>
      <c r="FP89" s="98"/>
      <c r="FQ89" s="98"/>
      <c r="FR89" s="98"/>
      <c r="FS89" s="98"/>
      <c r="FT89" s="98"/>
      <c r="FU89" s="98"/>
      <c r="FV89" s="98"/>
      <c r="FW89" s="98"/>
      <c r="FX89" s="98"/>
      <c r="FY89" s="98"/>
      <c r="FZ89" s="98"/>
      <c r="GA89" s="98"/>
      <c r="GB89" s="98"/>
      <c r="GC89" s="98"/>
      <c r="GD89" s="98"/>
      <c r="GE89" s="98"/>
      <c r="GF89" s="98"/>
      <c r="GG89" s="98"/>
      <c r="GH89" s="98"/>
      <c r="GI89" s="98"/>
      <c r="GJ89" s="98"/>
      <c r="GK89" s="98"/>
      <c r="GL89" s="98"/>
      <c r="GM89" s="98"/>
      <c r="GN89" s="98"/>
      <c r="GO89" s="98"/>
      <c r="GP89" s="98"/>
      <c r="GQ89" s="98"/>
      <c r="GR89" s="98"/>
      <c r="GS89" s="98"/>
      <c r="GT89" s="98"/>
      <c r="GU89" s="98"/>
      <c r="GV89" s="98"/>
      <c r="GW89" s="98"/>
      <c r="GX89" s="98"/>
      <c r="GY89" s="98"/>
      <c r="GZ89" s="98"/>
      <c r="HA89" s="98"/>
      <c r="HB89" s="98"/>
      <c r="HC89" s="98"/>
      <c r="HD89" s="98"/>
      <c r="HE89" s="98"/>
      <c r="HF89" s="98"/>
      <c r="HG89" s="98"/>
      <c r="HH89" s="98"/>
      <c r="HI89" s="98"/>
      <c r="HJ89" s="98"/>
      <c r="HK89" s="98"/>
      <c r="HL89" s="98"/>
      <c r="HM89" s="98"/>
      <c r="HN89" s="98"/>
      <c r="HO89" s="98"/>
      <c r="HP89" s="98"/>
      <c r="HQ89" s="98"/>
      <c r="HR89" s="98"/>
      <c r="HS89" s="98"/>
      <c r="HT89" s="98"/>
      <c r="HU89" s="98"/>
      <c r="HV89" s="98"/>
      <c r="HW89" s="98"/>
      <c r="HX89" s="98"/>
      <c r="HY89" s="98"/>
      <c r="HZ89" s="98"/>
      <c r="IA89" s="98"/>
      <c r="IB89" s="98"/>
      <c r="IC89" s="98"/>
      <c r="ID89" s="98"/>
      <c r="IE89" s="98"/>
      <c r="IF89" s="98"/>
      <c r="IG89" s="98"/>
      <c r="IH89" s="98"/>
      <c r="II89" s="98"/>
      <c r="IJ89" s="98"/>
      <c r="IK89" s="98"/>
      <c r="IL89" s="98"/>
      <c r="IM89" s="98"/>
      <c r="IN89" s="98"/>
      <c r="IO89" s="98"/>
      <c r="IP89" s="98"/>
      <c r="IQ89" s="98"/>
      <c r="IR89" s="98"/>
      <c r="IS89" s="98"/>
      <c r="IT89" s="98"/>
      <c r="IU89" s="98"/>
      <c r="IV89" s="98"/>
      <c r="IW89" s="98"/>
    </row>
    <row r="90" spans="1:257">
      <c r="A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64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  <c r="AT90" s="98"/>
      <c r="AU90" s="98"/>
      <c r="AV90" s="98"/>
      <c r="AW90" s="98"/>
      <c r="AX90" s="98"/>
      <c r="AY90" s="98"/>
      <c r="AZ90" s="98"/>
      <c r="BA90" s="98"/>
      <c r="BB90" s="98"/>
      <c r="BC90" s="98"/>
      <c r="BD90" s="98"/>
      <c r="BE90" s="98"/>
      <c r="BF90" s="98"/>
      <c r="BG90" s="98"/>
      <c r="BH90" s="98"/>
      <c r="BI90" s="98"/>
      <c r="BJ90" s="98"/>
      <c r="BK90" s="98"/>
      <c r="BL90" s="98"/>
      <c r="BM90" s="98"/>
      <c r="BN90" s="98"/>
      <c r="BO90" s="98"/>
      <c r="BP90" s="98"/>
      <c r="BQ90" s="98"/>
      <c r="BR90" s="98"/>
      <c r="BS90" s="98"/>
      <c r="BT90" s="98"/>
      <c r="BU90" s="98"/>
      <c r="BV90" s="98"/>
      <c r="BW90" s="98"/>
      <c r="BX90" s="98"/>
      <c r="BY90" s="98"/>
      <c r="BZ90" s="98"/>
      <c r="CA90" s="98"/>
      <c r="CB90" s="98"/>
      <c r="CC90" s="98"/>
      <c r="CD90" s="98"/>
      <c r="CE90" s="98"/>
      <c r="CF90" s="98"/>
      <c r="CG90" s="98"/>
      <c r="CH90" s="98"/>
      <c r="CI90" s="98"/>
      <c r="CJ90" s="98"/>
      <c r="CK90" s="98"/>
      <c r="CL90" s="98"/>
      <c r="CM90" s="98"/>
      <c r="CN90" s="98"/>
      <c r="CO90" s="98"/>
      <c r="CP90" s="98"/>
      <c r="CQ90" s="98"/>
      <c r="CR90" s="98"/>
      <c r="CS90" s="98"/>
      <c r="CT90" s="98"/>
      <c r="CU90" s="98"/>
      <c r="CV90" s="98"/>
      <c r="CW90" s="98"/>
      <c r="CX90" s="98"/>
      <c r="CY90" s="98"/>
      <c r="CZ90" s="98"/>
      <c r="DA90" s="98"/>
      <c r="DB90" s="98"/>
      <c r="DC90" s="98"/>
      <c r="DD90" s="98"/>
      <c r="DE90" s="98"/>
      <c r="DF90" s="98"/>
      <c r="DG90" s="98"/>
      <c r="DH90" s="98"/>
      <c r="DI90" s="98"/>
      <c r="DJ90" s="98"/>
      <c r="DK90" s="98"/>
      <c r="DL90" s="98"/>
      <c r="DM90" s="98"/>
      <c r="DN90" s="98"/>
      <c r="DO90" s="98"/>
      <c r="DP90" s="98"/>
      <c r="DQ90" s="98"/>
      <c r="DR90" s="98"/>
      <c r="DS90" s="98"/>
      <c r="DT90" s="98"/>
      <c r="DU90" s="98"/>
      <c r="DV90" s="98"/>
      <c r="DW90" s="98"/>
      <c r="DX90" s="98"/>
      <c r="DY90" s="98"/>
      <c r="DZ90" s="98"/>
      <c r="EA90" s="98"/>
      <c r="EB90" s="98"/>
      <c r="EC90" s="98"/>
      <c r="ED90" s="98"/>
      <c r="EE90" s="98"/>
      <c r="EF90" s="98"/>
      <c r="EG90" s="98"/>
      <c r="EH90" s="98"/>
      <c r="EI90" s="98"/>
      <c r="EJ90" s="98"/>
      <c r="EK90" s="98"/>
      <c r="EL90" s="98"/>
      <c r="EM90" s="98"/>
      <c r="EN90" s="98"/>
      <c r="EO90" s="98"/>
      <c r="EP90" s="98"/>
      <c r="EQ90" s="98"/>
      <c r="ER90" s="98"/>
      <c r="ES90" s="98"/>
      <c r="ET90" s="98"/>
      <c r="EU90" s="98"/>
      <c r="EV90" s="98"/>
      <c r="EW90" s="98"/>
      <c r="EX90" s="98"/>
      <c r="EY90" s="98"/>
      <c r="EZ90" s="98"/>
      <c r="FA90" s="98"/>
      <c r="FB90" s="98"/>
      <c r="FC90" s="98"/>
      <c r="FD90" s="98"/>
      <c r="FE90" s="98"/>
      <c r="FF90" s="98"/>
      <c r="FG90" s="98"/>
      <c r="FH90" s="98"/>
      <c r="FI90" s="98"/>
      <c r="FJ90" s="98"/>
      <c r="FK90" s="98"/>
      <c r="FL90" s="98"/>
      <c r="FM90" s="98"/>
      <c r="FN90" s="98"/>
      <c r="FO90" s="98"/>
      <c r="FP90" s="98"/>
      <c r="FQ90" s="98"/>
      <c r="FR90" s="98"/>
      <c r="FS90" s="98"/>
      <c r="FT90" s="98"/>
      <c r="FU90" s="98"/>
      <c r="FV90" s="98"/>
      <c r="FW90" s="98"/>
      <c r="FX90" s="98"/>
      <c r="FY90" s="98"/>
      <c r="FZ90" s="98"/>
      <c r="GA90" s="98"/>
      <c r="GB90" s="98"/>
      <c r="GC90" s="98"/>
      <c r="GD90" s="98"/>
      <c r="GE90" s="98"/>
      <c r="GF90" s="98"/>
      <c r="GG90" s="98"/>
      <c r="GH90" s="98"/>
      <c r="GI90" s="98"/>
      <c r="GJ90" s="98"/>
      <c r="GK90" s="98"/>
      <c r="GL90" s="98"/>
      <c r="GM90" s="98"/>
      <c r="GN90" s="98"/>
      <c r="GO90" s="98"/>
      <c r="GP90" s="98"/>
      <c r="GQ90" s="98"/>
      <c r="GR90" s="98"/>
      <c r="GS90" s="98"/>
      <c r="GT90" s="98"/>
      <c r="GU90" s="98"/>
      <c r="GV90" s="98"/>
      <c r="GW90" s="98"/>
      <c r="GX90" s="98"/>
      <c r="GY90" s="98"/>
      <c r="GZ90" s="98"/>
      <c r="HA90" s="98"/>
      <c r="HB90" s="98"/>
      <c r="HC90" s="98"/>
      <c r="HD90" s="98"/>
      <c r="HE90" s="98"/>
      <c r="HF90" s="98"/>
      <c r="HG90" s="98"/>
      <c r="HH90" s="98"/>
      <c r="HI90" s="98"/>
      <c r="HJ90" s="98"/>
      <c r="HK90" s="98"/>
      <c r="HL90" s="98"/>
      <c r="HM90" s="98"/>
      <c r="HN90" s="98"/>
      <c r="HO90" s="98"/>
      <c r="HP90" s="98"/>
      <c r="HQ90" s="98"/>
      <c r="HR90" s="98"/>
      <c r="HS90" s="98"/>
      <c r="HT90" s="98"/>
      <c r="HU90" s="98"/>
      <c r="HV90" s="98"/>
      <c r="HW90" s="98"/>
      <c r="HX90" s="98"/>
      <c r="HY90" s="98"/>
      <c r="HZ90" s="98"/>
      <c r="IA90" s="98"/>
      <c r="IB90" s="98"/>
      <c r="IC90" s="98"/>
      <c r="ID90" s="98"/>
      <c r="IE90" s="98"/>
      <c r="IF90" s="98"/>
      <c r="IG90" s="98"/>
      <c r="IH90" s="98"/>
      <c r="II90" s="98"/>
      <c r="IJ90" s="98"/>
      <c r="IK90" s="98"/>
      <c r="IL90" s="98"/>
      <c r="IM90" s="98"/>
      <c r="IN90" s="98"/>
      <c r="IO90" s="98"/>
      <c r="IP90" s="98"/>
      <c r="IQ90" s="98"/>
      <c r="IR90" s="98"/>
      <c r="IS90" s="98"/>
      <c r="IT90" s="98"/>
      <c r="IU90" s="98"/>
      <c r="IV90" s="98"/>
      <c r="IW90" s="98"/>
    </row>
    <row r="91" spans="1:257" s="98" customFormat="1" ht="18">
      <c r="A91" s="97"/>
      <c r="C91" s="99"/>
      <c r="D91" s="112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100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97"/>
      <c r="BJ91" s="97"/>
      <c r="BK91" s="97"/>
      <c r="BL91" s="97"/>
      <c r="BM91" s="97"/>
      <c r="BN91" s="97"/>
      <c r="BO91" s="97"/>
      <c r="BP91" s="97"/>
      <c r="BQ91" s="97"/>
      <c r="BR91" s="97"/>
      <c r="BS91" s="97"/>
      <c r="BT91" s="97"/>
      <c r="BU91" s="97"/>
      <c r="BV91" s="97"/>
      <c r="BW91" s="97"/>
      <c r="BX91" s="97"/>
      <c r="BY91" s="97"/>
      <c r="BZ91" s="97"/>
      <c r="CA91" s="97"/>
      <c r="CB91" s="97"/>
      <c r="CC91" s="97"/>
      <c r="CD91" s="97"/>
      <c r="CE91" s="97"/>
      <c r="CF91" s="97"/>
      <c r="CG91" s="97"/>
      <c r="CH91" s="97"/>
      <c r="CI91" s="97"/>
      <c r="CJ91" s="97"/>
      <c r="CK91" s="97"/>
      <c r="CL91" s="97"/>
      <c r="CM91" s="97"/>
      <c r="CN91" s="97"/>
      <c r="CO91" s="97"/>
      <c r="CP91" s="97"/>
      <c r="CQ91" s="97"/>
      <c r="CR91" s="97"/>
      <c r="CS91" s="97"/>
      <c r="CT91" s="97"/>
      <c r="CU91" s="97"/>
      <c r="CV91" s="97"/>
      <c r="CW91" s="97"/>
      <c r="CX91" s="97"/>
      <c r="CY91" s="97"/>
      <c r="CZ91" s="97"/>
      <c r="DA91" s="97"/>
      <c r="DB91" s="97"/>
      <c r="DC91" s="97"/>
      <c r="DD91" s="97"/>
      <c r="DE91" s="97"/>
      <c r="DF91" s="97"/>
      <c r="DG91" s="97"/>
      <c r="DH91" s="97"/>
      <c r="DI91" s="97"/>
      <c r="DJ91" s="97"/>
      <c r="DK91" s="97"/>
      <c r="DL91" s="97"/>
      <c r="DM91" s="97"/>
      <c r="DN91" s="97"/>
      <c r="DO91" s="97"/>
      <c r="DP91" s="97"/>
      <c r="DQ91" s="97"/>
      <c r="DR91" s="97"/>
      <c r="DS91" s="97"/>
      <c r="DT91" s="97"/>
      <c r="DU91" s="97"/>
      <c r="DV91" s="97"/>
      <c r="DW91" s="97"/>
      <c r="DX91" s="97"/>
      <c r="DY91" s="97"/>
      <c r="DZ91" s="97"/>
      <c r="EA91" s="97"/>
      <c r="EB91" s="97"/>
      <c r="EC91" s="97"/>
      <c r="ED91" s="97"/>
      <c r="EE91" s="97"/>
      <c r="EF91" s="97"/>
      <c r="EG91" s="97"/>
      <c r="EH91" s="97"/>
      <c r="EI91" s="97"/>
      <c r="EJ91" s="97"/>
      <c r="EK91" s="97"/>
      <c r="EL91" s="97"/>
      <c r="EM91" s="97"/>
      <c r="EN91" s="97"/>
      <c r="EO91" s="97"/>
      <c r="EP91" s="97"/>
      <c r="EQ91" s="97"/>
      <c r="ER91" s="97"/>
      <c r="ES91" s="97"/>
      <c r="ET91" s="97"/>
      <c r="EU91" s="97"/>
      <c r="EV91" s="97"/>
      <c r="EW91" s="97"/>
      <c r="EX91" s="97"/>
      <c r="EY91" s="97"/>
      <c r="EZ91" s="97"/>
      <c r="FA91" s="97"/>
      <c r="FB91" s="97"/>
      <c r="FC91" s="97"/>
      <c r="FD91" s="97"/>
      <c r="FE91" s="97"/>
      <c r="FF91" s="97"/>
      <c r="FG91" s="97"/>
      <c r="FH91" s="97"/>
      <c r="FI91" s="97"/>
      <c r="FJ91" s="97"/>
      <c r="FK91" s="97"/>
      <c r="FL91" s="97"/>
      <c r="FM91" s="97"/>
      <c r="FN91" s="97"/>
      <c r="FO91" s="97"/>
      <c r="FP91" s="97"/>
      <c r="FQ91" s="97"/>
      <c r="FR91" s="97"/>
      <c r="FS91" s="97"/>
      <c r="FT91" s="97"/>
      <c r="FU91" s="97"/>
      <c r="FV91" s="97"/>
      <c r="FW91" s="97"/>
      <c r="FX91" s="97"/>
      <c r="FY91" s="97"/>
      <c r="FZ91" s="97"/>
      <c r="GA91" s="97"/>
      <c r="GB91" s="97"/>
      <c r="GC91" s="97"/>
      <c r="GD91" s="97"/>
      <c r="GE91" s="97"/>
      <c r="GF91" s="97"/>
      <c r="GG91" s="97"/>
      <c r="GH91" s="97"/>
      <c r="GI91" s="97"/>
      <c r="GJ91" s="97"/>
      <c r="GK91" s="97"/>
      <c r="GL91" s="97"/>
      <c r="GM91" s="97"/>
      <c r="GN91" s="97"/>
      <c r="GO91" s="97"/>
      <c r="GP91" s="97"/>
      <c r="GQ91" s="97"/>
      <c r="GR91" s="97"/>
      <c r="GS91" s="97"/>
      <c r="GT91" s="97"/>
      <c r="GU91" s="97"/>
      <c r="GV91" s="97"/>
      <c r="GW91" s="97"/>
      <c r="GX91" s="97"/>
      <c r="GY91" s="97"/>
      <c r="GZ91" s="97"/>
      <c r="HA91" s="97"/>
      <c r="HB91" s="97"/>
      <c r="HC91" s="97"/>
      <c r="HD91" s="97"/>
      <c r="HE91" s="97"/>
      <c r="HF91" s="97"/>
      <c r="HG91" s="97"/>
      <c r="HH91" s="97"/>
      <c r="HI91" s="97"/>
      <c r="HJ91" s="97"/>
      <c r="HK91" s="97"/>
      <c r="HL91" s="97"/>
      <c r="HM91" s="97"/>
      <c r="HN91" s="97"/>
      <c r="HO91" s="97"/>
      <c r="HP91" s="97"/>
      <c r="HQ91" s="97"/>
      <c r="HR91" s="97"/>
      <c r="HS91" s="97"/>
      <c r="HT91" s="97"/>
      <c r="HU91" s="97"/>
      <c r="HV91" s="97"/>
      <c r="HW91" s="97"/>
      <c r="HX91" s="97"/>
      <c r="HY91" s="97"/>
      <c r="HZ91" s="97"/>
      <c r="IA91" s="97"/>
      <c r="IB91" s="97"/>
      <c r="IC91" s="97"/>
      <c r="ID91" s="97"/>
      <c r="IE91" s="97"/>
      <c r="IF91" s="97"/>
      <c r="IG91" s="97"/>
      <c r="IH91" s="97"/>
      <c r="II91" s="97"/>
      <c r="IJ91" s="97"/>
      <c r="IK91" s="97"/>
      <c r="IL91" s="97"/>
      <c r="IM91" s="97"/>
      <c r="IN91" s="97"/>
      <c r="IO91" s="97"/>
      <c r="IP91" s="97"/>
      <c r="IQ91" s="97"/>
      <c r="IR91" s="97"/>
      <c r="IS91" s="97"/>
      <c r="IT91" s="97"/>
      <c r="IU91" s="97"/>
      <c r="IV91" s="97"/>
      <c r="IW91" s="97"/>
    </row>
    <row r="92" spans="1:257" s="98" customFormat="1">
      <c r="A92" s="97"/>
      <c r="C92" s="99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100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  <c r="BK92" s="97"/>
      <c r="BL92" s="97"/>
      <c r="BM92" s="97"/>
      <c r="BN92" s="97"/>
      <c r="BO92" s="97"/>
      <c r="BP92" s="97"/>
      <c r="BQ92" s="97"/>
      <c r="BR92" s="97"/>
      <c r="BS92" s="97"/>
      <c r="BT92" s="97"/>
      <c r="BU92" s="97"/>
      <c r="BV92" s="97"/>
      <c r="BW92" s="97"/>
      <c r="BX92" s="97"/>
      <c r="BY92" s="97"/>
      <c r="BZ92" s="97"/>
      <c r="CA92" s="97"/>
      <c r="CB92" s="97"/>
      <c r="CC92" s="97"/>
      <c r="CD92" s="97"/>
      <c r="CE92" s="97"/>
      <c r="CF92" s="97"/>
      <c r="CG92" s="97"/>
      <c r="CH92" s="97"/>
      <c r="CI92" s="97"/>
      <c r="CJ92" s="97"/>
      <c r="CK92" s="97"/>
      <c r="CL92" s="97"/>
      <c r="CM92" s="97"/>
      <c r="CN92" s="97"/>
      <c r="CO92" s="97"/>
      <c r="CP92" s="97"/>
      <c r="CQ92" s="97"/>
      <c r="CR92" s="97"/>
      <c r="CS92" s="97"/>
      <c r="CT92" s="97"/>
      <c r="CU92" s="97"/>
      <c r="CV92" s="97"/>
      <c r="CW92" s="97"/>
      <c r="CX92" s="97"/>
      <c r="CY92" s="97"/>
      <c r="CZ92" s="97"/>
      <c r="DA92" s="97"/>
      <c r="DB92" s="97"/>
      <c r="DC92" s="97"/>
      <c r="DD92" s="97"/>
      <c r="DE92" s="97"/>
      <c r="DF92" s="97"/>
      <c r="DG92" s="97"/>
      <c r="DH92" s="97"/>
      <c r="DI92" s="97"/>
      <c r="DJ92" s="97"/>
      <c r="DK92" s="97"/>
      <c r="DL92" s="97"/>
      <c r="DM92" s="97"/>
      <c r="DN92" s="97"/>
      <c r="DO92" s="97"/>
      <c r="DP92" s="97"/>
      <c r="DQ92" s="97"/>
      <c r="DR92" s="97"/>
      <c r="DS92" s="97"/>
      <c r="DT92" s="97"/>
      <c r="DU92" s="97"/>
      <c r="DV92" s="97"/>
      <c r="DW92" s="97"/>
      <c r="DX92" s="97"/>
      <c r="DY92" s="97"/>
      <c r="DZ92" s="97"/>
      <c r="EA92" s="97"/>
      <c r="EB92" s="97"/>
      <c r="EC92" s="97"/>
      <c r="ED92" s="97"/>
      <c r="EE92" s="97"/>
      <c r="EF92" s="97"/>
      <c r="EG92" s="97"/>
      <c r="EH92" s="97"/>
      <c r="EI92" s="97"/>
      <c r="EJ92" s="97"/>
      <c r="EK92" s="97"/>
      <c r="EL92" s="97"/>
      <c r="EM92" s="97"/>
      <c r="EN92" s="97"/>
      <c r="EO92" s="97"/>
      <c r="EP92" s="97"/>
      <c r="EQ92" s="97"/>
      <c r="ER92" s="97"/>
      <c r="ES92" s="97"/>
      <c r="ET92" s="97"/>
      <c r="EU92" s="97"/>
      <c r="EV92" s="97"/>
      <c r="EW92" s="97"/>
      <c r="EX92" s="97"/>
      <c r="EY92" s="97"/>
      <c r="EZ92" s="97"/>
      <c r="FA92" s="97"/>
      <c r="FB92" s="97"/>
      <c r="FC92" s="97"/>
      <c r="FD92" s="97"/>
      <c r="FE92" s="97"/>
      <c r="FF92" s="97"/>
      <c r="FG92" s="97"/>
      <c r="FH92" s="97"/>
      <c r="FI92" s="97"/>
      <c r="FJ92" s="97"/>
      <c r="FK92" s="97"/>
      <c r="FL92" s="97"/>
      <c r="FM92" s="97"/>
      <c r="FN92" s="97"/>
      <c r="FO92" s="97"/>
      <c r="FP92" s="97"/>
      <c r="FQ92" s="97"/>
      <c r="FR92" s="97"/>
      <c r="FS92" s="97"/>
      <c r="FT92" s="97"/>
      <c r="FU92" s="97"/>
      <c r="FV92" s="97"/>
      <c r="FW92" s="97"/>
      <c r="FX92" s="97"/>
      <c r="FY92" s="97"/>
      <c r="FZ92" s="97"/>
      <c r="GA92" s="97"/>
      <c r="GB92" s="97"/>
      <c r="GC92" s="97"/>
      <c r="GD92" s="97"/>
      <c r="GE92" s="97"/>
      <c r="GF92" s="97"/>
      <c r="GG92" s="97"/>
      <c r="GH92" s="97"/>
      <c r="GI92" s="97"/>
      <c r="GJ92" s="97"/>
      <c r="GK92" s="97"/>
      <c r="GL92" s="97"/>
      <c r="GM92" s="97"/>
      <c r="GN92" s="97"/>
      <c r="GO92" s="97"/>
      <c r="GP92" s="97"/>
      <c r="GQ92" s="97"/>
      <c r="GR92" s="97"/>
      <c r="GS92" s="97"/>
      <c r="GT92" s="97"/>
      <c r="GU92" s="97"/>
      <c r="GV92" s="97"/>
      <c r="GW92" s="97"/>
      <c r="GX92" s="97"/>
      <c r="GY92" s="97"/>
      <c r="GZ92" s="97"/>
      <c r="HA92" s="97"/>
      <c r="HB92" s="97"/>
      <c r="HC92" s="97"/>
      <c r="HD92" s="97"/>
      <c r="HE92" s="97"/>
      <c r="HF92" s="97"/>
      <c r="HG92" s="97"/>
      <c r="HH92" s="97"/>
      <c r="HI92" s="97"/>
      <c r="HJ92" s="97"/>
      <c r="HK92" s="97"/>
      <c r="HL92" s="97"/>
      <c r="HM92" s="97"/>
      <c r="HN92" s="97"/>
      <c r="HO92" s="97"/>
      <c r="HP92" s="97"/>
      <c r="HQ92" s="97"/>
      <c r="HR92" s="97"/>
      <c r="HS92" s="97"/>
      <c r="HT92" s="97"/>
      <c r="HU92" s="97"/>
      <c r="HV92" s="97"/>
      <c r="HW92" s="97"/>
      <c r="HX92" s="97"/>
      <c r="HY92" s="97"/>
      <c r="HZ92" s="97"/>
      <c r="IA92" s="97"/>
      <c r="IB92" s="97"/>
      <c r="IC92" s="97"/>
      <c r="ID92" s="97"/>
      <c r="IE92" s="97"/>
      <c r="IF92" s="97"/>
      <c r="IG92" s="97"/>
      <c r="IH92" s="97"/>
      <c r="II92" s="97"/>
      <c r="IJ92" s="97"/>
      <c r="IK92" s="97"/>
      <c r="IL92" s="97"/>
      <c r="IM92" s="97"/>
      <c r="IN92" s="97"/>
      <c r="IO92" s="97"/>
      <c r="IP92" s="97"/>
      <c r="IQ92" s="97"/>
      <c r="IR92" s="97"/>
      <c r="IS92" s="97"/>
      <c r="IT92" s="97"/>
      <c r="IU92" s="97"/>
      <c r="IV92" s="97"/>
      <c r="IW92" s="97"/>
    </row>
  </sheetData>
  <mergeCells count="37">
    <mergeCell ref="Q2:S2"/>
    <mergeCell ref="Q3:S3"/>
    <mergeCell ref="Q4:S4"/>
    <mergeCell ref="A5:S5"/>
    <mergeCell ref="A6:A8"/>
    <mergeCell ref="B6:B8"/>
    <mergeCell ref="C6:C8"/>
    <mergeCell ref="D6:D8"/>
    <mergeCell ref="E6:J6"/>
    <mergeCell ref="K6:P6"/>
    <mergeCell ref="Q6:S6"/>
    <mergeCell ref="E7:F7"/>
    <mergeCell ref="H7:H8"/>
    <mergeCell ref="I7:I8"/>
    <mergeCell ref="J7:J8"/>
    <mergeCell ref="K7:L7"/>
    <mergeCell ref="A45:A46"/>
    <mergeCell ref="A31:A32"/>
    <mergeCell ref="A33:A34"/>
    <mergeCell ref="A35:A36"/>
    <mergeCell ref="A37:A38"/>
    <mergeCell ref="A40:A41"/>
    <mergeCell ref="A42:A43"/>
    <mergeCell ref="R7:R8"/>
    <mergeCell ref="S7:S8"/>
    <mergeCell ref="A21:A22"/>
    <mergeCell ref="A23:A24"/>
    <mergeCell ref="A26:A27"/>
    <mergeCell ref="N7:N8"/>
    <mergeCell ref="O7:O8"/>
    <mergeCell ref="P7:P8"/>
    <mergeCell ref="Q7:Q8"/>
    <mergeCell ref="A48:A50"/>
    <mergeCell ref="A55:A56"/>
    <mergeCell ref="A57:A58"/>
    <mergeCell ref="A59:A60"/>
    <mergeCell ref="A62:A63"/>
  </mergeCells>
  <pageMargins left="0.39370078740157483" right="0.39370078740157483" top="0.78740157480314965" bottom="1.299212598425197" header="0.39370078740157483" footer="0.98425196850393704"/>
  <pageSetup paperSize="9" scale="58" fitToHeight="0" pageOrder="overThenDown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9"/>
  <sheetViews>
    <sheetView zoomScale="85" zoomScaleNormal="85" workbookViewId="0">
      <selection activeCell="R3" sqref="R3:U3"/>
    </sheetView>
  </sheetViews>
  <sheetFormatPr defaultColWidth="9.42578125" defaultRowHeight="12.75" outlineLevelCol="1"/>
  <cols>
    <col min="1" max="1" width="5.85546875" style="97" customWidth="1"/>
    <col min="2" max="2" width="44.42578125" style="98" customWidth="1"/>
    <col min="3" max="3" width="18.28515625" style="99" customWidth="1"/>
    <col min="4" max="4" width="24.5703125" style="113" customWidth="1"/>
    <col min="5" max="5" width="12.7109375" style="97" customWidth="1"/>
    <col min="6" max="6" width="10" style="97" customWidth="1"/>
    <col min="7" max="7" width="10.28515625" style="97" customWidth="1"/>
    <col min="8" max="8" width="13" style="97" customWidth="1"/>
    <col min="9" max="9" width="9.7109375" style="97" customWidth="1"/>
    <col min="10" max="10" width="10.28515625" style="97" customWidth="1"/>
    <col min="11" max="11" width="11.140625" style="97" customWidth="1"/>
    <col min="12" max="12" width="13" style="97" customWidth="1" outlineLevel="1"/>
    <col min="13" max="13" width="9.85546875" style="97" customWidth="1" outlineLevel="1"/>
    <col min="14" max="14" width="10" style="97" customWidth="1" outlineLevel="1"/>
    <col min="15" max="15" width="11" style="97" customWidth="1" outlineLevel="1"/>
    <col min="16" max="16" width="10.42578125" style="97" customWidth="1" outlineLevel="1"/>
    <col min="17" max="17" width="10.5703125" style="97" customWidth="1" outlineLevel="1"/>
    <col min="18" max="18" width="10.85546875" style="97" customWidth="1" outlineLevel="1"/>
    <col min="19" max="19" width="8.85546875" style="97" customWidth="1"/>
    <col min="20" max="20" width="9.28515625" style="97" customWidth="1"/>
    <col min="21" max="21" width="11.140625" style="97" customWidth="1"/>
    <col min="22" max="27" width="9.42578125" style="100" customWidth="1"/>
    <col min="28" max="257" width="9.42578125" style="97" customWidth="1"/>
    <col min="258" max="258" width="9.42578125" style="5" customWidth="1"/>
    <col min="259" max="16384" width="9.42578125" style="5"/>
  </cols>
  <sheetData>
    <row r="1" spans="1:257" s="276" customFormat="1" ht="19.5" customHeight="1">
      <c r="A1" s="271"/>
      <c r="B1" s="271"/>
      <c r="C1" s="272"/>
      <c r="D1" s="272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324" t="s">
        <v>588</v>
      </c>
      <c r="S1" s="324"/>
      <c r="T1" s="324"/>
      <c r="U1" s="324"/>
      <c r="V1" s="275"/>
      <c r="W1" s="275"/>
      <c r="X1" s="275"/>
      <c r="Y1" s="275"/>
      <c r="Z1" s="275"/>
      <c r="AA1" s="275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  <c r="DO1" s="271"/>
      <c r="DP1" s="271"/>
      <c r="DQ1" s="271"/>
      <c r="DR1" s="271"/>
      <c r="DS1" s="271"/>
      <c r="DT1" s="271"/>
      <c r="DU1" s="271"/>
      <c r="DV1" s="271"/>
      <c r="DW1" s="271"/>
      <c r="DX1" s="271"/>
      <c r="DY1" s="271"/>
      <c r="DZ1" s="271"/>
      <c r="EA1" s="271"/>
      <c r="EB1" s="271"/>
      <c r="EC1" s="271"/>
      <c r="ED1" s="271"/>
      <c r="EE1" s="271"/>
      <c r="EF1" s="271"/>
      <c r="EG1" s="271"/>
      <c r="EH1" s="271"/>
      <c r="EI1" s="271"/>
      <c r="EJ1" s="271"/>
      <c r="EK1" s="271"/>
      <c r="EL1" s="271"/>
      <c r="EM1" s="271"/>
      <c r="EN1" s="271"/>
      <c r="EO1" s="271"/>
      <c r="EP1" s="271"/>
      <c r="EQ1" s="271"/>
      <c r="ER1" s="271"/>
      <c r="ES1" s="271"/>
      <c r="ET1" s="271"/>
      <c r="EU1" s="271"/>
      <c r="EV1" s="271"/>
      <c r="EW1" s="271"/>
      <c r="EX1" s="271"/>
      <c r="EY1" s="271"/>
      <c r="EZ1" s="271"/>
      <c r="FA1" s="271"/>
      <c r="FB1" s="271"/>
      <c r="FC1" s="271"/>
      <c r="FD1" s="271"/>
      <c r="FE1" s="271"/>
      <c r="FF1" s="271"/>
      <c r="FG1" s="271"/>
      <c r="FH1" s="271"/>
      <c r="FI1" s="271"/>
      <c r="FJ1" s="271"/>
      <c r="FK1" s="271"/>
      <c r="FL1" s="271"/>
      <c r="FM1" s="271"/>
      <c r="FN1" s="271"/>
      <c r="FO1" s="271"/>
      <c r="FP1" s="271"/>
      <c r="FQ1" s="271"/>
      <c r="FR1" s="271"/>
      <c r="FS1" s="271"/>
      <c r="FT1" s="271"/>
      <c r="FU1" s="271"/>
      <c r="FV1" s="271"/>
      <c r="FW1" s="271"/>
      <c r="FX1" s="271"/>
      <c r="FY1" s="271"/>
      <c r="FZ1" s="271"/>
      <c r="GA1" s="271"/>
      <c r="GB1" s="271"/>
      <c r="GC1" s="271"/>
      <c r="GD1" s="271"/>
      <c r="GE1" s="271"/>
      <c r="GF1" s="271"/>
      <c r="GG1" s="271"/>
      <c r="GH1" s="271"/>
      <c r="GI1" s="271"/>
      <c r="GJ1" s="271"/>
      <c r="GK1" s="271"/>
      <c r="GL1" s="271"/>
      <c r="GM1" s="271"/>
      <c r="GN1" s="271"/>
      <c r="GO1" s="271"/>
      <c r="GP1" s="271"/>
      <c r="GQ1" s="271"/>
      <c r="GR1" s="271"/>
      <c r="GS1" s="271"/>
      <c r="GT1" s="271"/>
      <c r="GU1" s="271"/>
      <c r="GV1" s="271"/>
      <c r="GW1" s="271"/>
      <c r="GX1" s="271"/>
      <c r="GY1" s="271"/>
      <c r="GZ1" s="271"/>
      <c r="HA1" s="271"/>
      <c r="HB1" s="271"/>
      <c r="HC1" s="271"/>
      <c r="HD1" s="271"/>
      <c r="HE1" s="271"/>
      <c r="HF1" s="271"/>
      <c r="HG1" s="271"/>
      <c r="HH1" s="271"/>
      <c r="HI1" s="271"/>
      <c r="HJ1" s="271"/>
      <c r="HK1" s="271"/>
      <c r="HL1" s="271"/>
      <c r="HM1" s="271"/>
      <c r="HN1" s="271"/>
      <c r="HO1" s="271"/>
      <c r="HP1" s="271"/>
      <c r="HQ1" s="271"/>
      <c r="HR1" s="271"/>
      <c r="HS1" s="271"/>
      <c r="HT1" s="271"/>
      <c r="HU1" s="271"/>
      <c r="HV1" s="271"/>
      <c r="HW1" s="271"/>
      <c r="HX1" s="271"/>
      <c r="HY1" s="271"/>
      <c r="HZ1" s="271"/>
      <c r="IA1" s="271"/>
      <c r="IB1" s="271"/>
      <c r="IC1" s="271"/>
      <c r="ID1" s="271"/>
      <c r="IE1" s="271"/>
      <c r="IF1" s="271"/>
      <c r="IG1" s="271"/>
      <c r="IH1" s="271"/>
      <c r="II1" s="271"/>
      <c r="IJ1" s="271"/>
      <c r="IK1" s="271"/>
      <c r="IL1" s="271"/>
      <c r="IM1" s="271"/>
      <c r="IN1" s="271"/>
      <c r="IO1" s="271"/>
      <c r="IP1" s="271"/>
      <c r="IQ1" s="271"/>
      <c r="IR1" s="271"/>
      <c r="IS1" s="271"/>
      <c r="IT1" s="271"/>
      <c r="IU1" s="271"/>
      <c r="IV1" s="271"/>
      <c r="IW1" s="271"/>
    </row>
    <row r="2" spans="1:257" s="276" customFormat="1" ht="16.5" customHeight="1">
      <c r="A2" s="271"/>
      <c r="B2" s="271"/>
      <c r="C2" s="272"/>
      <c r="D2" s="272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319" t="s">
        <v>1</v>
      </c>
      <c r="S2" s="319"/>
      <c r="T2" s="319"/>
      <c r="U2" s="319"/>
      <c r="V2" s="275"/>
      <c r="W2" s="275"/>
      <c r="X2" s="275"/>
      <c r="Y2" s="275"/>
      <c r="Z2" s="275"/>
      <c r="AA2" s="275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F2" s="271"/>
      <c r="BG2" s="271"/>
      <c r="BH2" s="271"/>
      <c r="BI2" s="271"/>
      <c r="BJ2" s="271"/>
      <c r="BK2" s="271"/>
      <c r="BL2" s="271"/>
      <c r="BM2" s="271"/>
      <c r="BN2" s="271"/>
      <c r="BO2" s="271"/>
      <c r="BP2" s="271"/>
      <c r="BQ2" s="271"/>
      <c r="BR2" s="271"/>
      <c r="BS2" s="271"/>
      <c r="BT2" s="271"/>
      <c r="BU2" s="271"/>
      <c r="BV2" s="271"/>
      <c r="BW2" s="271"/>
      <c r="BX2" s="271"/>
      <c r="BY2" s="271"/>
      <c r="BZ2" s="271"/>
      <c r="CA2" s="271"/>
      <c r="CB2" s="271"/>
      <c r="CC2" s="271"/>
      <c r="CD2" s="271"/>
      <c r="CE2" s="271"/>
      <c r="CF2" s="271"/>
      <c r="CG2" s="271"/>
      <c r="CH2" s="271"/>
      <c r="CI2" s="271"/>
      <c r="CJ2" s="271"/>
      <c r="CK2" s="271"/>
      <c r="CL2" s="271"/>
      <c r="CM2" s="271"/>
      <c r="CN2" s="271"/>
      <c r="CO2" s="271"/>
      <c r="CP2" s="271"/>
      <c r="CQ2" s="271"/>
      <c r="CR2" s="271"/>
      <c r="CS2" s="271"/>
      <c r="CT2" s="271"/>
      <c r="CU2" s="271"/>
      <c r="CV2" s="271"/>
      <c r="CW2" s="271"/>
      <c r="CX2" s="271"/>
      <c r="CY2" s="271"/>
      <c r="CZ2" s="271"/>
      <c r="DA2" s="271"/>
      <c r="DB2" s="271"/>
      <c r="DC2" s="271"/>
      <c r="DD2" s="271"/>
      <c r="DE2" s="271"/>
      <c r="DF2" s="271"/>
      <c r="DG2" s="271"/>
      <c r="DH2" s="271"/>
      <c r="DI2" s="271"/>
      <c r="DJ2" s="271"/>
      <c r="DK2" s="271"/>
      <c r="DL2" s="271"/>
      <c r="DM2" s="271"/>
      <c r="DN2" s="271"/>
      <c r="DO2" s="271"/>
      <c r="DP2" s="271"/>
      <c r="DQ2" s="271"/>
      <c r="DR2" s="271"/>
      <c r="DS2" s="271"/>
      <c r="DT2" s="271"/>
      <c r="DU2" s="271"/>
      <c r="DV2" s="271"/>
      <c r="DW2" s="271"/>
      <c r="DX2" s="271"/>
      <c r="DY2" s="271"/>
      <c r="DZ2" s="271"/>
      <c r="EA2" s="271"/>
      <c r="EB2" s="271"/>
      <c r="EC2" s="271"/>
      <c r="ED2" s="271"/>
      <c r="EE2" s="271"/>
      <c r="EF2" s="271"/>
      <c r="EG2" s="271"/>
      <c r="EH2" s="271"/>
      <c r="EI2" s="271"/>
      <c r="EJ2" s="271"/>
      <c r="EK2" s="271"/>
      <c r="EL2" s="271"/>
      <c r="EM2" s="271"/>
      <c r="EN2" s="271"/>
      <c r="EO2" s="271"/>
      <c r="EP2" s="271"/>
      <c r="EQ2" s="271"/>
      <c r="ER2" s="271"/>
      <c r="ES2" s="271"/>
      <c r="ET2" s="271"/>
      <c r="EU2" s="271"/>
      <c r="EV2" s="271"/>
      <c r="EW2" s="271"/>
      <c r="EX2" s="271"/>
      <c r="EY2" s="271"/>
      <c r="EZ2" s="271"/>
      <c r="FA2" s="271"/>
      <c r="FB2" s="271"/>
      <c r="FC2" s="271"/>
      <c r="FD2" s="271"/>
      <c r="FE2" s="271"/>
      <c r="FF2" s="271"/>
      <c r="FG2" s="271"/>
      <c r="FH2" s="271"/>
      <c r="FI2" s="271"/>
      <c r="FJ2" s="271"/>
      <c r="FK2" s="271"/>
      <c r="FL2" s="271"/>
      <c r="FM2" s="271"/>
      <c r="FN2" s="271"/>
      <c r="FO2" s="271"/>
      <c r="FP2" s="271"/>
      <c r="FQ2" s="271"/>
      <c r="FR2" s="271"/>
      <c r="FS2" s="271"/>
      <c r="FT2" s="271"/>
      <c r="FU2" s="271"/>
      <c r="FV2" s="271"/>
      <c r="FW2" s="271"/>
      <c r="FX2" s="271"/>
      <c r="FY2" s="271"/>
      <c r="FZ2" s="271"/>
      <c r="GA2" s="271"/>
      <c r="GB2" s="271"/>
      <c r="GC2" s="271"/>
      <c r="GD2" s="271"/>
      <c r="GE2" s="271"/>
      <c r="GF2" s="271"/>
      <c r="GG2" s="271"/>
      <c r="GH2" s="271"/>
      <c r="GI2" s="271"/>
      <c r="GJ2" s="271"/>
      <c r="GK2" s="271"/>
      <c r="GL2" s="271"/>
      <c r="GM2" s="271"/>
      <c r="GN2" s="271"/>
      <c r="GO2" s="271"/>
      <c r="GP2" s="271"/>
      <c r="GQ2" s="271"/>
      <c r="GR2" s="271"/>
      <c r="GS2" s="271"/>
      <c r="GT2" s="271"/>
      <c r="GU2" s="271"/>
      <c r="GV2" s="271"/>
      <c r="GW2" s="271"/>
      <c r="GX2" s="271"/>
      <c r="GY2" s="271"/>
      <c r="GZ2" s="271"/>
      <c r="HA2" s="271"/>
      <c r="HB2" s="271"/>
      <c r="HC2" s="271"/>
      <c r="HD2" s="271"/>
      <c r="HE2" s="271"/>
      <c r="HF2" s="271"/>
      <c r="HG2" s="271"/>
      <c r="HH2" s="271"/>
      <c r="HI2" s="271"/>
      <c r="HJ2" s="271"/>
      <c r="HK2" s="271"/>
      <c r="HL2" s="271"/>
      <c r="HM2" s="271"/>
      <c r="HN2" s="271"/>
      <c r="HO2" s="271"/>
      <c r="HP2" s="271"/>
      <c r="HQ2" s="271"/>
      <c r="HR2" s="271"/>
      <c r="HS2" s="271"/>
      <c r="HT2" s="271"/>
      <c r="HU2" s="271"/>
      <c r="HV2" s="271"/>
      <c r="HW2" s="271"/>
      <c r="HX2" s="271"/>
      <c r="HY2" s="271"/>
      <c r="HZ2" s="271"/>
      <c r="IA2" s="271"/>
      <c r="IB2" s="271"/>
      <c r="IC2" s="271"/>
      <c r="ID2" s="271"/>
      <c r="IE2" s="271"/>
      <c r="IF2" s="271"/>
      <c r="IG2" s="271"/>
      <c r="IH2" s="271"/>
      <c r="II2" s="271"/>
      <c r="IJ2" s="271"/>
      <c r="IK2" s="271"/>
      <c r="IL2" s="271"/>
      <c r="IM2" s="271"/>
      <c r="IN2" s="271"/>
      <c r="IO2" s="271"/>
      <c r="IP2" s="271"/>
      <c r="IQ2" s="271"/>
      <c r="IR2" s="271"/>
      <c r="IS2" s="271"/>
      <c r="IT2" s="271"/>
      <c r="IU2" s="271"/>
      <c r="IV2" s="271"/>
      <c r="IW2" s="271"/>
    </row>
    <row r="3" spans="1:257" s="276" customFormat="1" ht="19.5" customHeight="1">
      <c r="A3" s="271"/>
      <c r="B3" s="271"/>
      <c r="C3" s="272"/>
      <c r="D3" s="272"/>
      <c r="E3" s="271"/>
      <c r="F3" s="271"/>
      <c r="G3" s="271"/>
      <c r="H3" s="325"/>
      <c r="I3" s="325"/>
      <c r="J3" s="325"/>
      <c r="K3" s="271"/>
      <c r="L3" s="271"/>
      <c r="M3" s="271"/>
      <c r="N3" s="271"/>
      <c r="O3" s="271"/>
      <c r="P3" s="271"/>
      <c r="Q3" s="271"/>
      <c r="R3" s="320" t="s">
        <v>2</v>
      </c>
      <c r="S3" s="320"/>
      <c r="T3" s="320"/>
      <c r="U3" s="320"/>
      <c r="V3" s="275"/>
      <c r="W3" s="275"/>
      <c r="X3" s="275"/>
      <c r="Y3" s="275"/>
      <c r="Z3" s="275"/>
      <c r="AA3" s="275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1"/>
      <c r="BT3" s="271"/>
      <c r="BU3" s="271"/>
      <c r="BV3" s="271"/>
      <c r="BW3" s="271"/>
      <c r="BX3" s="271"/>
      <c r="BY3" s="271"/>
      <c r="BZ3" s="271"/>
      <c r="CA3" s="271"/>
      <c r="CB3" s="271"/>
      <c r="CC3" s="271"/>
      <c r="CD3" s="271"/>
      <c r="CE3" s="271"/>
      <c r="CF3" s="271"/>
      <c r="CG3" s="271"/>
      <c r="CH3" s="271"/>
      <c r="CI3" s="271"/>
      <c r="CJ3" s="271"/>
      <c r="CK3" s="271"/>
      <c r="CL3" s="271"/>
      <c r="CM3" s="271"/>
      <c r="CN3" s="271"/>
      <c r="CO3" s="271"/>
      <c r="CP3" s="271"/>
      <c r="CQ3" s="271"/>
      <c r="CR3" s="271"/>
      <c r="CS3" s="271"/>
      <c r="CT3" s="271"/>
      <c r="CU3" s="271"/>
      <c r="CV3" s="271"/>
      <c r="CW3" s="271"/>
      <c r="CX3" s="271"/>
      <c r="CY3" s="271"/>
      <c r="CZ3" s="271"/>
      <c r="DA3" s="271"/>
      <c r="DB3" s="271"/>
      <c r="DC3" s="271"/>
      <c r="DD3" s="271"/>
      <c r="DE3" s="271"/>
      <c r="DF3" s="271"/>
      <c r="DG3" s="271"/>
      <c r="DH3" s="271"/>
      <c r="DI3" s="271"/>
      <c r="DJ3" s="271"/>
      <c r="DK3" s="271"/>
      <c r="DL3" s="271"/>
      <c r="DM3" s="271"/>
      <c r="DN3" s="271"/>
      <c r="DO3" s="271"/>
      <c r="DP3" s="271"/>
      <c r="DQ3" s="271"/>
      <c r="DR3" s="271"/>
      <c r="DS3" s="271"/>
      <c r="DT3" s="271"/>
      <c r="DU3" s="271"/>
      <c r="DV3" s="271"/>
      <c r="DW3" s="271"/>
      <c r="DX3" s="271"/>
      <c r="DY3" s="271"/>
      <c r="DZ3" s="271"/>
      <c r="EA3" s="271"/>
      <c r="EB3" s="271"/>
      <c r="EC3" s="271"/>
      <c r="ED3" s="271"/>
      <c r="EE3" s="271"/>
      <c r="EF3" s="271"/>
      <c r="EG3" s="271"/>
      <c r="EH3" s="271"/>
      <c r="EI3" s="271"/>
      <c r="EJ3" s="271"/>
      <c r="EK3" s="271"/>
      <c r="EL3" s="271"/>
      <c r="EM3" s="271"/>
      <c r="EN3" s="271"/>
      <c r="EO3" s="271"/>
      <c r="EP3" s="271"/>
      <c r="EQ3" s="271"/>
      <c r="ER3" s="271"/>
      <c r="ES3" s="271"/>
      <c r="ET3" s="271"/>
      <c r="EU3" s="271"/>
      <c r="EV3" s="271"/>
      <c r="EW3" s="271"/>
      <c r="EX3" s="271"/>
      <c r="EY3" s="271"/>
      <c r="EZ3" s="271"/>
      <c r="FA3" s="271"/>
      <c r="FB3" s="271"/>
      <c r="FC3" s="271"/>
      <c r="FD3" s="271"/>
      <c r="FE3" s="271"/>
      <c r="FF3" s="271"/>
      <c r="FG3" s="271"/>
      <c r="FH3" s="271"/>
      <c r="FI3" s="271"/>
      <c r="FJ3" s="271"/>
      <c r="FK3" s="271"/>
      <c r="FL3" s="271"/>
      <c r="FM3" s="271"/>
      <c r="FN3" s="271"/>
      <c r="FO3" s="271"/>
      <c r="FP3" s="271"/>
      <c r="FQ3" s="271"/>
      <c r="FR3" s="271"/>
      <c r="FS3" s="271"/>
      <c r="FT3" s="271"/>
      <c r="FU3" s="271"/>
      <c r="FV3" s="271"/>
      <c r="FW3" s="271"/>
      <c r="FX3" s="271"/>
      <c r="FY3" s="271"/>
      <c r="FZ3" s="271"/>
      <c r="GA3" s="271"/>
      <c r="GB3" s="271"/>
      <c r="GC3" s="271"/>
      <c r="GD3" s="271"/>
      <c r="GE3" s="271"/>
      <c r="GF3" s="271"/>
      <c r="GG3" s="271"/>
      <c r="GH3" s="271"/>
      <c r="GI3" s="271"/>
      <c r="GJ3" s="271"/>
      <c r="GK3" s="271"/>
      <c r="GL3" s="271"/>
      <c r="GM3" s="271"/>
      <c r="GN3" s="271"/>
      <c r="GO3" s="271"/>
      <c r="GP3" s="271"/>
      <c r="GQ3" s="271"/>
      <c r="GR3" s="271"/>
      <c r="GS3" s="271"/>
      <c r="GT3" s="271"/>
      <c r="GU3" s="271"/>
      <c r="GV3" s="271"/>
      <c r="GW3" s="271"/>
      <c r="GX3" s="271"/>
      <c r="GY3" s="271"/>
      <c r="GZ3" s="271"/>
      <c r="HA3" s="271"/>
      <c r="HB3" s="271"/>
      <c r="HC3" s="271"/>
      <c r="HD3" s="271"/>
      <c r="HE3" s="271"/>
      <c r="HF3" s="271"/>
      <c r="HG3" s="271"/>
      <c r="HH3" s="271"/>
      <c r="HI3" s="271"/>
      <c r="HJ3" s="271"/>
      <c r="HK3" s="271"/>
      <c r="HL3" s="271"/>
      <c r="HM3" s="271"/>
      <c r="HN3" s="271"/>
      <c r="HO3" s="271"/>
      <c r="HP3" s="271"/>
      <c r="HQ3" s="271"/>
      <c r="HR3" s="271"/>
      <c r="HS3" s="271"/>
      <c r="HT3" s="271"/>
      <c r="HU3" s="271"/>
      <c r="HV3" s="271"/>
      <c r="HW3" s="271"/>
      <c r="HX3" s="271"/>
      <c r="HY3" s="271"/>
      <c r="HZ3" s="271"/>
      <c r="IA3" s="271"/>
      <c r="IB3" s="271"/>
      <c r="IC3" s="271"/>
      <c r="ID3" s="271"/>
      <c r="IE3" s="271"/>
      <c r="IF3" s="271"/>
      <c r="IG3" s="271"/>
      <c r="IH3" s="271"/>
      <c r="II3" s="271"/>
      <c r="IJ3" s="271"/>
      <c r="IK3" s="271"/>
      <c r="IL3" s="271"/>
      <c r="IM3" s="271"/>
      <c r="IN3" s="271"/>
      <c r="IO3" s="271"/>
      <c r="IP3" s="271"/>
      <c r="IQ3" s="271"/>
      <c r="IR3" s="271"/>
      <c r="IS3" s="271"/>
      <c r="IT3" s="271"/>
      <c r="IU3" s="271"/>
      <c r="IV3" s="271"/>
      <c r="IW3" s="271"/>
    </row>
    <row r="4" spans="1:257" s="276" customFormat="1" ht="14.25" customHeight="1">
      <c r="A4" s="271"/>
      <c r="B4" s="271"/>
      <c r="C4" s="272"/>
      <c r="D4" s="272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320" t="s">
        <v>916</v>
      </c>
      <c r="S4" s="320"/>
      <c r="T4" s="320"/>
      <c r="U4" s="278"/>
      <c r="V4" s="275"/>
      <c r="W4" s="275"/>
      <c r="X4" s="275"/>
      <c r="Y4" s="275"/>
      <c r="Z4" s="275"/>
      <c r="AA4" s="275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1"/>
      <c r="DK4" s="271"/>
      <c r="DL4" s="271"/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1"/>
      <c r="EE4" s="271"/>
      <c r="EF4" s="271"/>
      <c r="EG4" s="271"/>
      <c r="EH4" s="271"/>
      <c r="EI4" s="271"/>
      <c r="EJ4" s="271"/>
      <c r="EK4" s="271"/>
      <c r="EL4" s="271"/>
      <c r="EM4" s="271"/>
      <c r="EN4" s="271"/>
      <c r="EO4" s="271"/>
      <c r="EP4" s="271"/>
      <c r="EQ4" s="271"/>
      <c r="ER4" s="271"/>
      <c r="ES4" s="271"/>
      <c r="ET4" s="271"/>
      <c r="EU4" s="271"/>
      <c r="EV4" s="271"/>
      <c r="EW4" s="271"/>
      <c r="EX4" s="271"/>
      <c r="EY4" s="271"/>
      <c r="EZ4" s="271"/>
      <c r="FA4" s="271"/>
      <c r="FB4" s="271"/>
      <c r="FC4" s="271"/>
      <c r="FD4" s="271"/>
      <c r="FE4" s="271"/>
      <c r="FF4" s="271"/>
      <c r="FG4" s="271"/>
      <c r="FH4" s="271"/>
      <c r="FI4" s="271"/>
      <c r="FJ4" s="271"/>
      <c r="FK4" s="271"/>
      <c r="FL4" s="271"/>
      <c r="FM4" s="271"/>
      <c r="FN4" s="271"/>
      <c r="FO4" s="271"/>
      <c r="FP4" s="271"/>
      <c r="FQ4" s="271"/>
      <c r="FR4" s="271"/>
      <c r="FS4" s="271"/>
      <c r="FT4" s="271"/>
      <c r="FU4" s="271"/>
      <c r="FV4" s="271"/>
      <c r="FW4" s="271"/>
      <c r="FX4" s="271"/>
      <c r="FY4" s="271"/>
      <c r="FZ4" s="271"/>
      <c r="GA4" s="271"/>
      <c r="GB4" s="271"/>
      <c r="GC4" s="271"/>
      <c r="GD4" s="271"/>
      <c r="GE4" s="271"/>
      <c r="GF4" s="271"/>
      <c r="GG4" s="271"/>
      <c r="GH4" s="271"/>
      <c r="GI4" s="271"/>
      <c r="GJ4" s="271"/>
      <c r="GK4" s="271"/>
      <c r="GL4" s="271"/>
      <c r="GM4" s="271"/>
      <c r="GN4" s="271"/>
      <c r="GO4" s="271"/>
      <c r="GP4" s="271"/>
      <c r="GQ4" s="271"/>
      <c r="GR4" s="271"/>
      <c r="GS4" s="271"/>
      <c r="GT4" s="271"/>
      <c r="GU4" s="271"/>
      <c r="GV4" s="271"/>
      <c r="GW4" s="271"/>
      <c r="GX4" s="271"/>
      <c r="GY4" s="271"/>
      <c r="GZ4" s="271"/>
      <c r="HA4" s="271"/>
      <c r="HB4" s="271"/>
      <c r="HC4" s="271"/>
      <c r="HD4" s="271"/>
      <c r="HE4" s="271"/>
      <c r="HF4" s="271"/>
      <c r="HG4" s="271"/>
      <c r="HH4" s="271"/>
      <c r="HI4" s="271"/>
      <c r="HJ4" s="271"/>
      <c r="HK4" s="271"/>
      <c r="HL4" s="271"/>
      <c r="HM4" s="271"/>
      <c r="HN4" s="271"/>
      <c r="HO4" s="271"/>
      <c r="HP4" s="271"/>
      <c r="HQ4" s="271"/>
      <c r="HR4" s="271"/>
      <c r="HS4" s="271"/>
      <c r="HT4" s="271"/>
      <c r="HU4" s="271"/>
      <c r="HV4" s="271"/>
      <c r="HW4" s="271"/>
      <c r="HX4" s="271"/>
      <c r="HY4" s="271"/>
      <c r="HZ4" s="271"/>
      <c r="IA4" s="271"/>
      <c r="IB4" s="271"/>
      <c r="IC4" s="271"/>
      <c r="ID4" s="271"/>
      <c r="IE4" s="271"/>
      <c r="IF4" s="271"/>
      <c r="IG4" s="271"/>
      <c r="IH4" s="271"/>
      <c r="II4" s="271"/>
      <c r="IJ4" s="271"/>
      <c r="IK4" s="271"/>
      <c r="IL4" s="271"/>
      <c r="IM4" s="271"/>
      <c r="IN4" s="271"/>
      <c r="IO4" s="271"/>
      <c r="IP4" s="271"/>
      <c r="IQ4" s="271"/>
      <c r="IR4" s="271"/>
      <c r="IS4" s="271"/>
      <c r="IT4" s="271"/>
      <c r="IU4" s="271"/>
      <c r="IV4" s="271"/>
      <c r="IW4" s="271"/>
    </row>
    <row r="5" spans="1:257" s="283" customFormat="1" ht="42" customHeight="1" thickBot="1">
      <c r="A5" s="273"/>
      <c r="B5" s="321" t="s">
        <v>914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275"/>
      <c r="W5" s="275"/>
      <c r="X5" s="275"/>
      <c r="Y5" s="275"/>
      <c r="Z5" s="275"/>
      <c r="AA5" s="275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  <c r="BF5" s="273"/>
      <c r="BG5" s="273"/>
      <c r="BH5" s="273"/>
      <c r="BI5" s="273"/>
      <c r="BJ5" s="273"/>
      <c r="BK5" s="273"/>
      <c r="BL5" s="273"/>
      <c r="BM5" s="273"/>
      <c r="BN5" s="273"/>
      <c r="BO5" s="273"/>
      <c r="BP5" s="273"/>
      <c r="BQ5" s="273"/>
      <c r="BR5" s="273"/>
      <c r="BS5" s="273"/>
      <c r="BT5" s="273"/>
      <c r="BU5" s="273"/>
      <c r="BV5" s="273"/>
      <c r="BW5" s="273"/>
      <c r="BX5" s="273"/>
      <c r="BY5" s="273"/>
      <c r="BZ5" s="273"/>
      <c r="CA5" s="273"/>
      <c r="CB5" s="273"/>
      <c r="CC5" s="273"/>
      <c r="CD5" s="273"/>
      <c r="CE5" s="273"/>
      <c r="CF5" s="273"/>
      <c r="CG5" s="273"/>
      <c r="CH5" s="273"/>
      <c r="CI5" s="273"/>
      <c r="CJ5" s="273"/>
      <c r="CK5" s="273"/>
      <c r="CL5" s="273"/>
      <c r="CM5" s="273"/>
      <c r="CN5" s="273"/>
      <c r="CO5" s="273"/>
      <c r="CP5" s="273"/>
      <c r="CQ5" s="273"/>
      <c r="CR5" s="273"/>
      <c r="CS5" s="273"/>
      <c r="CT5" s="273"/>
      <c r="CU5" s="273"/>
      <c r="CV5" s="273"/>
      <c r="CW5" s="273"/>
      <c r="CX5" s="273"/>
      <c r="CY5" s="273"/>
      <c r="CZ5" s="273"/>
      <c r="DA5" s="273"/>
      <c r="DB5" s="273"/>
      <c r="DC5" s="273"/>
      <c r="DD5" s="273"/>
      <c r="DE5" s="273"/>
      <c r="DF5" s="273"/>
      <c r="DG5" s="273"/>
      <c r="DH5" s="273"/>
      <c r="DI5" s="273"/>
      <c r="DJ5" s="273"/>
      <c r="DK5" s="273"/>
      <c r="DL5" s="273"/>
      <c r="DM5" s="273"/>
      <c r="DN5" s="273"/>
      <c r="DO5" s="273"/>
      <c r="DP5" s="273"/>
      <c r="DQ5" s="273"/>
      <c r="DR5" s="273"/>
      <c r="DS5" s="273"/>
      <c r="DT5" s="273"/>
      <c r="DU5" s="273"/>
      <c r="DV5" s="273"/>
      <c r="DW5" s="273"/>
      <c r="DX5" s="273"/>
      <c r="DY5" s="273"/>
      <c r="DZ5" s="273"/>
      <c r="EA5" s="273"/>
      <c r="EB5" s="273"/>
      <c r="EC5" s="273"/>
      <c r="ED5" s="273"/>
      <c r="EE5" s="273"/>
      <c r="EF5" s="273"/>
      <c r="EG5" s="273"/>
      <c r="EH5" s="273"/>
      <c r="EI5" s="273"/>
      <c r="EJ5" s="273"/>
      <c r="EK5" s="273"/>
      <c r="EL5" s="273"/>
      <c r="EM5" s="273"/>
      <c r="EN5" s="273"/>
      <c r="EO5" s="273"/>
      <c r="EP5" s="273"/>
      <c r="EQ5" s="273"/>
      <c r="ER5" s="273"/>
      <c r="ES5" s="273"/>
      <c r="ET5" s="273"/>
      <c r="EU5" s="273"/>
      <c r="EV5" s="273"/>
      <c r="EW5" s="273"/>
      <c r="EX5" s="273"/>
      <c r="EY5" s="273"/>
      <c r="EZ5" s="273"/>
      <c r="FA5" s="273"/>
      <c r="FB5" s="273"/>
      <c r="FC5" s="273"/>
      <c r="FD5" s="273"/>
      <c r="FE5" s="273"/>
      <c r="FF5" s="273"/>
      <c r="FG5" s="273"/>
      <c r="FH5" s="273"/>
      <c r="FI5" s="273"/>
      <c r="FJ5" s="273"/>
      <c r="FK5" s="273"/>
      <c r="FL5" s="273"/>
      <c r="FM5" s="273"/>
      <c r="FN5" s="273"/>
      <c r="FO5" s="273"/>
      <c r="FP5" s="273"/>
      <c r="FQ5" s="273"/>
      <c r="FR5" s="273"/>
      <c r="FS5" s="273"/>
      <c r="FT5" s="273"/>
      <c r="FU5" s="273"/>
      <c r="FV5" s="273"/>
      <c r="FW5" s="273"/>
      <c r="FX5" s="273"/>
      <c r="FY5" s="273"/>
      <c r="FZ5" s="273"/>
      <c r="GA5" s="273"/>
      <c r="GB5" s="273"/>
      <c r="GC5" s="273"/>
      <c r="GD5" s="273"/>
      <c r="GE5" s="273"/>
      <c r="GF5" s="273"/>
      <c r="GG5" s="273"/>
      <c r="GH5" s="273"/>
      <c r="GI5" s="273"/>
      <c r="GJ5" s="273"/>
      <c r="GK5" s="273"/>
      <c r="GL5" s="273"/>
      <c r="GM5" s="273"/>
      <c r="GN5" s="273"/>
      <c r="GO5" s="273"/>
      <c r="GP5" s="273"/>
      <c r="GQ5" s="273"/>
      <c r="GR5" s="273"/>
      <c r="GS5" s="273"/>
      <c r="GT5" s="273"/>
      <c r="GU5" s="273"/>
      <c r="GV5" s="273"/>
      <c r="GW5" s="273"/>
      <c r="GX5" s="273"/>
      <c r="GY5" s="273"/>
      <c r="GZ5" s="273"/>
      <c r="HA5" s="273"/>
      <c r="HB5" s="273"/>
      <c r="HC5" s="273"/>
      <c r="HD5" s="273"/>
      <c r="HE5" s="273"/>
      <c r="HF5" s="273"/>
      <c r="HG5" s="273"/>
      <c r="HH5" s="273"/>
      <c r="HI5" s="273"/>
      <c r="HJ5" s="273"/>
      <c r="HK5" s="273"/>
      <c r="HL5" s="273"/>
      <c r="HM5" s="273"/>
      <c r="HN5" s="273"/>
      <c r="HO5" s="273"/>
      <c r="HP5" s="273"/>
      <c r="HQ5" s="273"/>
      <c r="HR5" s="273"/>
      <c r="HS5" s="273"/>
      <c r="HT5" s="273"/>
      <c r="HU5" s="273"/>
      <c r="HV5" s="273"/>
      <c r="HW5" s="273"/>
      <c r="HX5" s="273"/>
      <c r="HY5" s="273"/>
      <c r="HZ5" s="273"/>
      <c r="IA5" s="273"/>
      <c r="IB5" s="273"/>
      <c r="IC5" s="273"/>
      <c r="ID5" s="273"/>
      <c r="IE5" s="273"/>
      <c r="IF5" s="273"/>
      <c r="IG5" s="273"/>
      <c r="IH5" s="273"/>
      <c r="II5" s="273"/>
      <c r="IJ5" s="273"/>
      <c r="IK5" s="273"/>
      <c r="IL5" s="273"/>
      <c r="IM5" s="273"/>
      <c r="IN5" s="273"/>
      <c r="IO5" s="273"/>
      <c r="IP5" s="273"/>
      <c r="IQ5" s="273"/>
      <c r="IR5" s="273"/>
      <c r="IS5" s="273"/>
      <c r="IT5" s="273"/>
      <c r="IU5" s="273"/>
      <c r="IV5" s="273"/>
      <c r="IW5" s="273"/>
    </row>
    <row r="6" spans="1:257" ht="18" customHeight="1">
      <c r="A6" s="302" t="s">
        <v>5</v>
      </c>
      <c r="B6" s="305" t="s">
        <v>6</v>
      </c>
      <c r="C6" s="305" t="s">
        <v>7</v>
      </c>
      <c r="D6" s="305" t="s">
        <v>8</v>
      </c>
      <c r="E6" s="305" t="s">
        <v>534</v>
      </c>
      <c r="F6" s="305"/>
      <c r="G6" s="305"/>
      <c r="H6" s="305"/>
      <c r="I6" s="305"/>
      <c r="J6" s="305"/>
      <c r="K6" s="305"/>
      <c r="L6" s="305" t="s">
        <v>535</v>
      </c>
      <c r="M6" s="305"/>
      <c r="N6" s="305"/>
      <c r="O6" s="305"/>
      <c r="P6" s="305"/>
      <c r="Q6" s="305"/>
      <c r="R6" s="305"/>
      <c r="S6" s="305" t="s">
        <v>11</v>
      </c>
      <c r="T6" s="305"/>
      <c r="U6" s="308"/>
    </row>
    <row r="7" spans="1:257" ht="23.25" customHeight="1">
      <c r="A7" s="303"/>
      <c r="B7" s="306"/>
      <c r="C7" s="306"/>
      <c r="D7" s="306"/>
      <c r="E7" s="306" t="s">
        <v>857</v>
      </c>
      <c r="F7" s="306" t="s">
        <v>911</v>
      </c>
      <c r="G7" s="306" t="s">
        <v>858</v>
      </c>
      <c r="H7" s="306" t="s">
        <v>859</v>
      </c>
      <c r="I7" s="306" t="s">
        <v>589</v>
      </c>
      <c r="J7" s="306" t="s">
        <v>860</v>
      </c>
      <c r="K7" s="306" t="s">
        <v>861</v>
      </c>
      <c r="L7" s="306" t="s">
        <v>857</v>
      </c>
      <c r="M7" s="306" t="s">
        <v>911</v>
      </c>
      <c r="N7" s="306" t="s">
        <v>858</v>
      </c>
      <c r="O7" s="306" t="s">
        <v>862</v>
      </c>
      <c r="P7" s="306" t="s">
        <v>589</v>
      </c>
      <c r="Q7" s="306" t="s">
        <v>860</v>
      </c>
      <c r="R7" s="306" t="s">
        <v>905</v>
      </c>
      <c r="S7" s="306" t="s">
        <v>590</v>
      </c>
      <c r="T7" s="306" t="s">
        <v>591</v>
      </c>
      <c r="U7" s="309" t="s">
        <v>863</v>
      </c>
    </row>
    <row r="8" spans="1:257" ht="18" customHeight="1" thickBot="1">
      <c r="A8" s="304"/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10"/>
    </row>
    <row r="9" spans="1:257" s="102" customFormat="1" ht="14.25" customHeight="1" thickBot="1">
      <c r="A9" s="236" t="s">
        <v>12</v>
      </c>
      <c r="B9" s="237" t="s">
        <v>13</v>
      </c>
      <c r="C9" s="237" t="s">
        <v>14</v>
      </c>
      <c r="D9" s="237" t="s">
        <v>15</v>
      </c>
      <c r="E9" s="237" t="s">
        <v>16</v>
      </c>
      <c r="F9" s="237" t="s">
        <v>17</v>
      </c>
      <c r="G9" s="237" t="s">
        <v>18</v>
      </c>
      <c r="H9" s="237" t="s">
        <v>19</v>
      </c>
      <c r="I9" s="237" t="s">
        <v>20</v>
      </c>
      <c r="J9" s="237" t="s">
        <v>21</v>
      </c>
      <c r="K9" s="237" t="s">
        <v>22</v>
      </c>
      <c r="L9" s="237" t="s">
        <v>23</v>
      </c>
      <c r="M9" s="237" t="s">
        <v>539</v>
      </c>
      <c r="N9" s="237" t="s">
        <v>540</v>
      </c>
      <c r="O9" s="237" t="s">
        <v>541</v>
      </c>
      <c r="P9" s="237" t="s">
        <v>542</v>
      </c>
      <c r="Q9" s="237" t="s">
        <v>543</v>
      </c>
      <c r="R9" s="237" t="s">
        <v>544</v>
      </c>
      <c r="S9" s="237" t="s">
        <v>545</v>
      </c>
      <c r="T9" s="237" t="s">
        <v>592</v>
      </c>
      <c r="U9" s="238" t="s">
        <v>593</v>
      </c>
      <c r="V9" s="101"/>
      <c r="W9" s="101"/>
      <c r="X9" s="101"/>
      <c r="Y9" s="101"/>
      <c r="Z9" s="101"/>
      <c r="AA9" s="101"/>
    </row>
    <row r="10" spans="1:257" s="108" customFormat="1" ht="25.5">
      <c r="A10" s="204" t="s">
        <v>24</v>
      </c>
      <c r="B10" s="205" t="s">
        <v>25</v>
      </c>
      <c r="C10" s="139"/>
      <c r="D10" s="139"/>
      <c r="E10" s="139"/>
      <c r="F10" s="139">
        <f>F11</f>
        <v>3.39</v>
      </c>
      <c r="G10" s="139">
        <f>G11</f>
        <v>38.31</v>
      </c>
      <c r="H10" s="139"/>
      <c r="I10" s="139">
        <f>I11</f>
        <v>50.89</v>
      </c>
      <c r="J10" s="139">
        <f>J11</f>
        <v>5.0999999999999996</v>
      </c>
      <c r="K10" s="139">
        <f>K11</f>
        <v>43.410000000000004</v>
      </c>
      <c r="L10" s="139"/>
      <c r="M10" s="139">
        <f>M11</f>
        <v>2.0399999999999996</v>
      </c>
      <c r="N10" s="139">
        <f>N11</f>
        <v>23.05</v>
      </c>
      <c r="O10" s="139"/>
      <c r="P10" s="139">
        <f t="shared" ref="P10:U10" si="0">P11</f>
        <v>30.53</v>
      </c>
      <c r="Q10" s="139">
        <f t="shared" si="0"/>
        <v>3.06</v>
      </c>
      <c r="R10" s="139">
        <f t="shared" si="0"/>
        <v>26.11</v>
      </c>
      <c r="S10" s="139">
        <f t="shared" si="0"/>
        <v>5.43</v>
      </c>
      <c r="T10" s="139">
        <f t="shared" si="0"/>
        <v>81.42</v>
      </c>
      <c r="U10" s="206">
        <f t="shared" si="0"/>
        <v>69.52000000000001</v>
      </c>
      <c r="V10" s="110"/>
      <c r="W10" s="110"/>
      <c r="X10" s="110"/>
      <c r="Y10" s="110"/>
      <c r="Z10" s="110"/>
      <c r="AA10" s="110"/>
    </row>
    <row r="11" spans="1:257" s="103" customFormat="1" ht="38.25">
      <c r="A11" s="186" t="s">
        <v>388</v>
      </c>
      <c r="B11" s="14" t="s">
        <v>32</v>
      </c>
      <c r="C11" s="13" t="s">
        <v>33</v>
      </c>
      <c r="D11" s="13" t="s">
        <v>29</v>
      </c>
      <c r="E11" s="68">
        <v>11299.54</v>
      </c>
      <c r="F11" s="13">
        <f>ROUND(S11/8*5,2)</f>
        <v>3.39</v>
      </c>
      <c r="G11" s="13">
        <f>ROUND(E11*F11/1000,2)</f>
        <v>38.31</v>
      </c>
      <c r="H11" s="69">
        <v>100.15</v>
      </c>
      <c r="I11" s="13">
        <f>ROUND(T11/8*5,2)</f>
        <v>50.89</v>
      </c>
      <c r="J11" s="13">
        <f>ROUND(H11*I11/1000,2)</f>
        <v>5.0999999999999996</v>
      </c>
      <c r="K11" s="13">
        <f>G11+J11</f>
        <v>43.410000000000004</v>
      </c>
      <c r="L11" s="68">
        <v>11299.54</v>
      </c>
      <c r="M11" s="13">
        <f>S11-F11</f>
        <v>2.0399999999999996</v>
      </c>
      <c r="N11" s="13">
        <f>ROUND(L11*M11/1000,2)</f>
        <v>23.05</v>
      </c>
      <c r="O11" s="69">
        <v>100.15</v>
      </c>
      <c r="P11" s="13">
        <f>T11-I11</f>
        <v>30.53</v>
      </c>
      <c r="Q11" s="13">
        <f>ROUND(O11*P11/1000,2)</f>
        <v>3.06</v>
      </c>
      <c r="R11" s="13">
        <f>N11+Q11</f>
        <v>26.11</v>
      </c>
      <c r="S11" s="13">
        <v>5.43</v>
      </c>
      <c r="T11" s="13">
        <v>81.42</v>
      </c>
      <c r="U11" s="190">
        <f>K11+R11</f>
        <v>69.52000000000001</v>
      </c>
      <c r="V11" s="100"/>
      <c r="W11" s="100"/>
      <c r="X11" s="100"/>
      <c r="Y11" s="100"/>
      <c r="Z11" s="100"/>
      <c r="AA11" s="100"/>
    </row>
    <row r="12" spans="1:257" s="103" customFormat="1" ht="27.75" customHeight="1">
      <c r="A12" s="182" t="s">
        <v>41</v>
      </c>
      <c r="B12" s="9" t="s">
        <v>392</v>
      </c>
      <c r="C12" s="8"/>
      <c r="D12" s="8"/>
      <c r="E12" s="8"/>
      <c r="F12" s="8">
        <f>SUM(F13:F22)</f>
        <v>541.4</v>
      </c>
      <c r="G12" s="8">
        <f>SUM(G13:G22)</f>
        <v>10481.14</v>
      </c>
      <c r="H12" s="8"/>
      <c r="I12" s="8">
        <f>SUM(I13:I22)</f>
        <v>4933.2</v>
      </c>
      <c r="J12" s="8">
        <f>SUM(J13:J22)</f>
        <v>690.21999999999991</v>
      </c>
      <c r="K12" s="8">
        <f>SUM(K13:K22)</f>
        <v>11171.36</v>
      </c>
      <c r="L12" s="8"/>
      <c r="M12" s="8">
        <f>SUM(M13:M22)</f>
        <v>324.82000000000005</v>
      </c>
      <c r="N12" s="8">
        <f>SUM(N13:N22)</f>
        <v>6288.45</v>
      </c>
      <c r="O12" s="8"/>
      <c r="P12" s="8">
        <f t="shared" ref="P12:U12" si="1">SUM(P13:P22)</f>
        <v>2959.91</v>
      </c>
      <c r="Q12" s="8">
        <f t="shared" si="1"/>
        <v>414.15</v>
      </c>
      <c r="R12" s="8">
        <f t="shared" si="1"/>
        <v>6702.5999999999995</v>
      </c>
      <c r="S12" s="8">
        <f t="shared" si="1"/>
        <v>866.21999999999991</v>
      </c>
      <c r="T12" s="8">
        <f t="shared" si="1"/>
        <v>7893.1099999999988</v>
      </c>
      <c r="U12" s="183">
        <f t="shared" si="1"/>
        <v>17873.960000000003</v>
      </c>
      <c r="V12" s="100"/>
      <c r="W12" s="100"/>
      <c r="X12" s="100"/>
      <c r="Y12" s="100"/>
      <c r="Z12" s="100"/>
      <c r="AA12" s="100"/>
    </row>
    <row r="13" spans="1:257" s="103" customFormat="1" ht="53.25" customHeight="1">
      <c r="A13" s="197" t="s">
        <v>393</v>
      </c>
      <c r="B13" s="14" t="s">
        <v>44</v>
      </c>
      <c r="C13" s="13" t="s">
        <v>45</v>
      </c>
      <c r="D13" s="13" t="s">
        <v>29</v>
      </c>
      <c r="E13" s="68">
        <v>11299.54</v>
      </c>
      <c r="F13" s="13">
        <f t="shared" ref="F13:F22" si="2">ROUND(S13/8*5,2)</f>
        <v>19.89</v>
      </c>
      <c r="G13" s="13">
        <f t="shared" ref="G13:G22" si="3">ROUND(E13*F13/1000,2)</f>
        <v>224.75</v>
      </c>
      <c r="H13" s="72">
        <v>100.15</v>
      </c>
      <c r="I13" s="13">
        <f t="shared" ref="I13:I22" si="4">ROUND(T13/8*5,2)</f>
        <v>361.88</v>
      </c>
      <c r="J13" s="13">
        <f t="shared" ref="J13:J22" si="5">ROUND(H13*I13/1000,2)</f>
        <v>36.24</v>
      </c>
      <c r="K13" s="13">
        <f t="shared" ref="K13:K22" si="6">G13+J13</f>
        <v>260.99</v>
      </c>
      <c r="L13" s="68">
        <v>11299.54</v>
      </c>
      <c r="M13" s="13">
        <f t="shared" ref="M13:M22" si="7">S13-F13</f>
        <v>11.93</v>
      </c>
      <c r="N13" s="13">
        <f t="shared" ref="N13:N22" si="8">ROUND(L13*M13/1000,2)</f>
        <v>134.80000000000001</v>
      </c>
      <c r="O13" s="72">
        <v>100.15</v>
      </c>
      <c r="P13" s="13">
        <f t="shared" ref="P13:P22" si="9">T13-I13</f>
        <v>217.13</v>
      </c>
      <c r="Q13" s="13">
        <f t="shared" ref="Q13:Q22" si="10">ROUND(O13*P13/1000,2)</f>
        <v>21.75</v>
      </c>
      <c r="R13" s="13">
        <f t="shared" ref="R13:R22" si="11">N13+Q13</f>
        <v>156.55000000000001</v>
      </c>
      <c r="S13" s="133">
        <v>31.82</v>
      </c>
      <c r="T13" s="133">
        <v>579.01</v>
      </c>
      <c r="U13" s="190">
        <f t="shared" ref="U13:U22" si="12">K13+R13</f>
        <v>417.54</v>
      </c>
      <c r="V13" s="100"/>
      <c r="W13" s="100"/>
      <c r="X13" s="100"/>
      <c r="Y13" s="100"/>
      <c r="Z13" s="100"/>
      <c r="AA13" s="100"/>
    </row>
    <row r="14" spans="1:257" s="103" customFormat="1" ht="51">
      <c r="A14" s="197" t="s">
        <v>395</v>
      </c>
      <c r="B14" s="14" t="s">
        <v>47</v>
      </c>
      <c r="C14" s="13" t="s">
        <v>45</v>
      </c>
      <c r="D14" s="13" t="s">
        <v>29</v>
      </c>
      <c r="E14" s="68">
        <v>11299.54</v>
      </c>
      <c r="F14" s="13">
        <f t="shared" si="2"/>
        <v>56.44</v>
      </c>
      <c r="G14" s="13">
        <f t="shared" si="3"/>
        <v>637.75</v>
      </c>
      <c r="H14" s="72">
        <v>100.15</v>
      </c>
      <c r="I14" s="13">
        <f t="shared" si="4"/>
        <v>984.67</v>
      </c>
      <c r="J14" s="13">
        <f t="shared" si="5"/>
        <v>98.61</v>
      </c>
      <c r="K14" s="13">
        <f t="shared" si="6"/>
        <v>736.36</v>
      </c>
      <c r="L14" s="68">
        <v>11299.54</v>
      </c>
      <c r="M14" s="13">
        <f t="shared" si="7"/>
        <v>33.86</v>
      </c>
      <c r="N14" s="13">
        <f t="shared" si="8"/>
        <v>382.6</v>
      </c>
      <c r="O14" s="72">
        <v>100.15</v>
      </c>
      <c r="P14" s="13">
        <f t="shared" si="9"/>
        <v>590.80000000000007</v>
      </c>
      <c r="Q14" s="13">
        <f t="shared" si="10"/>
        <v>59.17</v>
      </c>
      <c r="R14" s="13">
        <f t="shared" si="11"/>
        <v>441.77000000000004</v>
      </c>
      <c r="S14" s="133">
        <v>90.3</v>
      </c>
      <c r="T14" s="133">
        <v>1575.47</v>
      </c>
      <c r="U14" s="190">
        <f t="shared" si="12"/>
        <v>1178.1300000000001</v>
      </c>
      <c r="V14" s="100"/>
      <c r="W14" s="100"/>
      <c r="X14" s="100"/>
      <c r="Y14" s="100"/>
      <c r="Z14" s="100"/>
      <c r="AA14" s="100"/>
    </row>
    <row r="15" spans="1:257" s="103" customFormat="1" ht="63.75">
      <c r="A15" s="197" t="s">
        <v>396</v>
      </c>
      <c r="B15" s="14" t="s">
        <v>594</v>
      </c>
      <c r="C15" s="13" t="s">
        <v>45</v>
      </c>
      <c r="D15" s="13" t="s">
        <v>29</v>
      </c>
      <c r="E15" s="68">
        <v>11299.54</v>
      </c>
      <c r="F15" s="13">
        <f t="shared" si="2"/>
        <v>1.89</v>
      </c>
      <c r="G15" s="13">
        <f t="shared" si="3"/>
        <v>21.36</v>
      </c>
      <c r="H15" s="72">
        <v>100.15</v>
      </c>
      <c r="I15" s="13">
        <f t="shared" si="4"/>
        <v>34.19</v>
      </c>
      <c r="J15" s="13">
        <f t="shared" si="5"/>
        <v>3.42</v>
      </c>
      <c r="K15" s="13">
        <f t="shared" si="6"/>
        <v>24.78</v>
      </c>
      <c r="L15" s="68">
        <v>11299.54</v>
      </c>
      <c r="M15" s="13">
        <f t="shared" si="7"/>
        <v>1.1300000000000001</v>
      </c>
      <c r="N15" s="13">
        <f t="shared" si="8"/>
        <v>12.77</v>
      </c>
      <c r="O15" s="72">
        <v>100.15</v>
      </c>
      <c r="P15" s="13">
        <f t="shared" si="9"/>
        <v>20.510000000000005</v>
      </c>
      <c r="Q15" s="13">
        <f t="shared" si="10"/>
        <v>2.0499999999999998</v>
      </c>
      <c r="R15" s="13">
        <f t="shared" si="11"/>
        <v>14.82</v>
      </c>
      <c r="S15" s="133">
        <v>3.02</v>
      </c>
      <c r="T15" s="133">
        <v>54.7</v>
      </c>
      <c r="U15" s="190">
        <f t="shared" si="12"/>
        <v>39.6</v>
      </c>
      <c r="V15" s="100"/>
      <c r="W15" s="100"/>
      <c r="X15" s="100"/>
      <c r="Y15" s="100"/>
      <c r="Z15" s="100"/>
      <c r="AA15" s="100"/>
    </row>
    <row r="16" spans="1:257" s="103" customFormat="1" ht="43.5" customHeight="1">
      <c r="A16" s="197" t="s">
        <v>397</v>
      </c>
      <c r="B16" s="14" t="s">
        <v>67</v>
      </c>
      <c r="C16" s="13" t="s">
        <v>45</v>
      </c>
      <c r="D16" s="13" t="s">
        <v>29</v>
      </c>
      <c r="E16" s="68">
        <v>11299.54</v>
      </c>
      <c r="F16" s="13">
        <f t="shared" si="2"/>
        <v>56.94</v>
      </c>
      <c r="G16" s="13">
        <f t="shared" si="3"/>
        <v>643.4</v>
      </c>
      <c r="H16" s="72">
        <v>100.15</v>
      </c>
      <c r="I16" s="13">
        <f t="shared" si="4"/>
        <v>625</v>
      </c>
      <c r="J16" s="13">
        <f t="shared" si="5"/>
        <v>62.59</v>
      </c>
      <c r="K16" s="13">
        <f t="shared" si="6"/>
        <v>705.99</v>
      </c>
      <c r="L16" s="68">
        <v>11299.54</v>
      </c>
      <c r="M16" s="13">
        <f t="shared" si="7"/>
        <v>34.159999999999997</v>
      </c>
      <c r="N16" s="13">
        <f t="shared" si="8"/>
        <v>385.99</v>
      </c>
      <c r="O16" s="72">
        <v>100.15</v>
      </c>
      <c r="P16" s="13">
        <f t="shared" si="9"/>
        <v>375</v>
      </c>
      <c r="Q16" s="13">
        <f t="shared" si="10"/>
        <v>37.56</v>
      </c>
      <c r="R16" s="13">
        <f t="shared" si="11"/>
        <v>423.55</v>
      </c>
      <c r="S16" s="133">
        <v>91.1</v>
      </c>
      <c r="T16" s="133">
        <v>1000</v>
      </c>
      <c r="U16" s="190">
        <f t="shared" si="12"/>
        <v>1129.54</v>
      </c>
      <c r="V16" s="100"/>
      <c r="W16" s="100"/>
      <c r="X16" s="100"/>
      <c r="Y16" s="100"/>
      <c r="Z16" s="100"/>
      <c r="AA16" s="100"/>
    </row>
    <row r="17" spans="1:27" s="103" customFormat="1" ht="54" customHeight="1">
      <c r="A17" s="197" t="s">
        <v>399</v>
      </c>
      <c r="B17" s="14" t="s">
        <v>69</v>
      </c>
      <c r="C17" s="13" t="s">
        <v>70</v>
      </c>
      <c r="D17" s="13" t="s">
        <v>408</v>
      </c>
      <c r="E17" s="73">
        <v>15764.55</v>
      </c>
      <c r="F17" s="13">
        <f t="shared" si="2"/>
        <v>187.5</v>
      </c>
      <c r="G17" s="13">
        <f t="shared" si="3"/>
        <v>2955.85</v>
      </c>
      <c r="H17" s="72">
        <v>67.7</v>
      </c>
      <c r="I17" s="13">
        <f t="shared" si="4"/>
        <v>1220.76</v>
      </c>
      <c r="J17" s="13">
        <f t="shared" si="5"/>
        <v>82.65</v>
      </c>
      <c r="K17" s="13">
        <f t="shared" si="6"/>
        <v>3038.5</v>
      </c>
      <c r="L17" s="73">
        <v>15764.55</v>
      </c>
      <c r="M17" s="13">
        <f t="shared" si="7"/>
        <v>112.5</v>
      </c>
      <c r="N17" s="13">
        <f t="shared" si="8"/>
        <v>1773.51</v>
      </c>
      <c r="O17" s="72">
        <v>67.7</v>
      </c>
      <c r="P17" s="13">
        <f t="shared" si="9"/>
        <v>732.45</v>
      </c>
      <c r="Q17" s="13">
        <f t="shared" si="10"/>
        <v>49.59</v>
      </c>
      <c r="R17" s="13">
        <f t="shared" si="11"/>
        <v>1823.1</v>
      </c>
      <c r="S17" s="133">
        <v>300</v>
      </c>
      <c r="T17" s="133">
        <v>1953.21</v>
      </c>
      <c r="U17" s="190">
        <f t="shared" si="12"/>
        <v>4861.6000000000004</v>
      </c>
      <c r="V17" s="100"/>
      <c r="W17" s="100"/>
      <c r="X17" s="100"/>
      <c r="Y17" s="100"/>
      <c r="Z17" s="100"/>
      <c r="AA17" s="100"/>
    </row>
    <row r="18" spans="1:27" s="103" customFormat="1" ht="66.75" customHeight="1">
      <c r="A18" s="197" t="s">
        <v>403</v>
      </c>
      <c r="B18" s="14" t="s">
        <v>595</v>
      </c>
      <c r="C18" s="13" t="s">
        <v>45</v>
      </c>
      <c r="D18" s="13" t="s">
        <v>29</v>
      </c>
      <c r="E18" s="68">
        <v>11299.54</v>
      </c>
      <c r="F18" s="13">
        <f t="shared" si="2"/>
        <v>11.76</v>
      </c>
      <c r="G18" s="13">
        <f t="shared" si="3"/>
        <v>132.88</v>
      </c>
      <c r="H18" s="72">
        <v>100.15</v>
      </c>
      <c r="I18" s="13">
        <f t="shared" si="4"/>
        <v>187.46</v>
      </c>
      <c r="J18" s="13">
        <f t="shared" si="5"/>
        <v>18.77</v>
      </c>
      <c r="K18" s="13">
        <f t="shared" si="6"/>
        <v>151.65</v>
      </c>
      <c r="L18" s="68">
        <v>11299.54</v>
      </c>
      <c r="M18" s="13">
        <f t="shared" si="7"/>
        <v>7.0499999999999989</v>
      </c>
      <c r="N18" s="13">
        <f t="shared" si="8"/>
        <v>79.66</v>
      </c>
      <c r="O18" s="72">
        <v>100.15</v>
      </c>
      <c r="P18" s="13">
        <f t="shared" si="9"/>
        <v>112.47999999999999</v>
      </c>
      <c r="Q18" s="13">
        <f t="shared" si="10"/>
        <v>11.26</v>
      </c>
      <c r="R18" s="13">
        <f t="shared" si="11"/>
        <v>90.92</v>
      </c>
      <c r="S18" s="133">
        <v>18.809999999999999</v>
      </c>
      <c r="T18" s="133">
        <v>299.94</v>
      </c>
      <c r="U18" s="190">
        <f t="shared" si="12"/>
        <v>242.57</v>
      </c>
      <c r="V18" s="100"/>
      <c r="W18" s="100"/>
      <c r="X18" s="100"/>
      <c r="Y18" s="100"/>
      <c r="Z18" s="100"/>
      <c r="AA18" s="100"/>
    </row>
    <row r="19" spans="1:27" s="103" customFormat="1" ht="59.65" customHeight="1">
      <c r="A19" s="197" t="s">
        <v>405</v>
      </c>
      <c r="B19" s="14" t="s">
        <v>78</v>
      </c>
      <c r="C19" s="13" t="s">
        <v>79</v>
      </c>
      <c r="D19" s="13" t="s">
        <v>413</v>
      </c>
      <c r="E19" s="73">
        <v>12509.14</v>
      </c>
      <c r="F19" s="13">
        <f t="shared" si="2"/>
        <v>33.86</v>
      </c>
      <c r="G19" s="13">
        <f t="shared" si="3"/>
        <v>423.56</v>
      </c>
      <c r="H19" s="72">
        <v>18.940000000000001</v>
      </c>
      <c r="I19" s="13">
        <f t="shared" si="4"/>
        <v>388.1</v>
      </c>
      <c r="J19" s="13">
        <f t="shared" si="5"/>
        <v>7.35</v>
      </c>
      <c r="K19" s="13">
        <f t="shared" si="6"/>
        <v>430.91</v>
      </c>
      <c r="L19" s="73">
        <v>12509.14</v>
      </c>
      <c r="M19" s="13">
        <f t="shared" si="7"/>
        <v>20.32</v>
      </c>
      <c r="N19" s="13">
        <f t="shared" si="8"/>
        <v>254.19</v>
      </c>
      <c r="O19" s="72">
        <v>18.940000000000001</v>
      </c>
      <c r="P19" s="13">
        <f t="shared" si="9"/>
        <v>232.86</v>
      </c>
      <c r="Q19" s="13">
        <f t="shared" si="10"/>
        <v>4.41</v>
      </c>
      <c r="R19" s="13">
        <f t="shared" si="11"/>
        <v>258.60000000000002</v>
      </c>
      <c r="S19" s="133">
        <v>54.18</v>
      </c>
      <c r="T19" s="133">
        <v>620.96</v>
      </c>
      <c r="U19" s="190">
        <f t="shared" si="12"/>
        <v>689.51</v>
      </c>
      <c r="V19" s="100"/>
      <c r="W19" s="100"/>
      <c r="X19" s="100"/>
      <c r="Y19" s="100"/>
      <c r="Z19" s="100"/>
      <c r="AA19" s="100"/>
    </row>
    <row r="20" spans="1:27" s="103" customFormat="1" ht="66.75" customHeight="1">
      <c r="A20" s="197" t="s">
        <v>68</v>
      </c>
      <c r="B20" s="14" t="s">
        <v>88</v>
      </c>
      <c r="C20" s="13" t="s">
        <v>45</v>
      </c>
      <c r="D20" s="13" t="s">
        <v>29</v>
      </c>
      <c r="E20" s="68">
        <v>11299.54</v>
      </c>
      <c r="F20" s="13">
        <f t="shared" si="2"/>
        <v>15.25</v>
      </c>
      <c r="G20" s="13">
        <f t="shared" si="3"/>
        <v>172.32</v>
      </c>
      <c r="H20" s="72">
        <v>100.15</v>
      </c>
      <c r="I20" s="13">
        <f t="shared" si="4"/>
        <v>120</v>
      </c>
      <c r="J20" s="13">
        <f t="shared" si="5"/>
        <v>12.02</v>
      </c>
      <c r="K20" s="13">
        <f t="shared" si="6"/>
        <v>184.34</v>
      </c>
      <c r="L20" s="68">
        <v>11299.54</v>
      </c>
      <c r="M20" s="13">
        <f t="shared" si="7"/>
        <v>9.1499999999999986</v>
      </c>
      <c r="N20" s="13">
        <f t="shared" si="8"/>
        <v>103.39</v>
      </c>
      <c r="O20" s="72">
        <v>100.15</v>
      </c>
      <c r="P20" s="13">
        <f t="shared" si="9"/>
        <v>72</v>
      </c>
      <c r="Q20" s="13">
        <f t="shared" si="10"/>
        <v>7.21</v>
      </c>
      <c r="R20" s="13">
        <f t="shared" si="11"/>
        <v>110.6</v>
      </c>
      <c r="S20" s="133">
        <v>24.4</v>
      </c>
      <c r="T20" s="133">
        <v>192</v>
      </c>
      <c r="U20" s="190">
        <f t="shared" si="12"/>
        <v>294.94</v>
      </c>
      <c r="V20" s="100"/>
      <c r="W20" s="100"/>
      <c r="X20" s="100"/>
      <c r="Y20" s="100"/>
      <c r="Z20" s="100"/>
      <c r="AA20" s="100"/>
    </row>
    <row r="21" spans="1:27" s="103" customFormat="1" ht="67.5" customHeight="1">
      <c r="A21" s="197" t="s">
        <v>73</v>
      </c>
      <c r="B21" s="14" t="s">
        <v>83</v>
      </c>
      <c r="C21" s="13" t="s">
        <v>84</v>
      </c>
      <c r="D21" s="13" t="s">
        <v>596</v>
      </c>
      <c r="E21" s="73">
        <v>33429.14</v>
      </c>
      <c r="F21" s="13">
        <f t="shared" si="2"/>
        <v>157.5</v>
      </c>
      <c r="G21" s="13">
        <f t="shared" si="3"/>
        <v>5265.09</v>
      </c>
      <c r="H21" s="72">
        <v>366.13</v>
      </c>
      <c r="I21" s="13">
        <f t="shared" si="4"/>
        <v>1005</v>
      </c>
      <c r="J21" s="13">
        <f t="shared" si="5"/>
        <v>367.96</v>
      </c>
      <c r="K21" s="13">
        <f t="shared" si="6"/>
        <v>5633.05</v>
      </c>
      <c r="L21" s="73">
        <v>33429.14</v>
      </c>
      <c r="M21" s="13">
        <f t="shared" si="7"/>
        <v>94.5</v>
      </c>
      <c r="N21" s="13">
        <f t="shared" si="8"/>
        <v>3159.05</v>
      </c>
      <c r="O21" s="72">
        <v>366.13</v>
      </c>
      <c r="P21" s="13">
        <f t="shared" si="9"/>
        <v>603</v>
      </c>
      <c r="Q21" s="13">
        <f t="shared" si="10"/>
        <v>220.78</v>
      </c>
      <c r="R21" s="13">
        <f t="shared" si="11"/>
        <v>3379.8300000000004</v>
      </c>
      <c r="S21" s="133">
        <v>252</v>
      </c>
      <c r="T21" s="133">
        <v>1608</v>
      </c>
      <c r="U21" s="190">
        <f t="shared" si="12"/>
        <v>9012.880000000001</v>
      </c>
      <c r="V21" s="100"/>
      <c r="W21" s="100"/>
      <c r="X21" s="100"/>
      <c r="Y21" s="100"/>
      <c r="Z21" s="100"/>
      <c r="AA21" s="100"/>
    </row>
    <row r="22" spans="1:27" s="103" customFormat="1" ht="52.5" customHeight="1">
      <c r="A22" s="197" t="s">
        <v>75</v>
      </c>
      <c r="B22" s="14" t="s">
        <v>100</v>
      </c>
      <c r="C22" s="13" t="s">
        <v>45</v>
      </c>
      <c r="D22" s="13" t="s">
        <v>29</v>
      </c>
      <c r="E22" s="68">
        <v>11299.54</v>
      </c>
      <c r="F22" s="13">
        <f t="shared" si="2"/>
        <v>0.37</v>
      </c>
      <c r="G22" s="13">
        <f t="shared" si="3"/>
        <v>4.18</v>
      </c>
      <c r="H22" s="72">
        <v>100.15</v>
      </c>
      <c r="I22" s="13">
        <f t="shared" si="4"/>
        <v>6.14</v>
      </c>
      <c r="J22" s="13">
        <f t="shared" si="5"/>
        <v>0.61</v>
      </c>
      <c r="K22" s="13">
        <f t="shared" si="6"/>
        <v>4.79</v>
      </c>
      <c r="L22" s="68">
        <v>11299.54</v>
      </c>
      <c r="M22" s="13">
        <f t="shared" si="7"/>
        <v>0.21999999999999997</v>
      </c>
      <c r="N22" s="13">
        <f t="shared" si="8"/>
        <v>2.4900000000000002</v>
      </c>
      <c r="O22" s="72">
        <v>100.15</v>
      </c>
      <c r="P22" s="13">
        <f t="shared" si="9"/>
        <v>3.6800000000000006</v>
      </c>
      <c r="Q22" s="13">
        <f t="shared" si="10"/>
        <v>0.37</v>
      </c>
      <c r="R22" s="13">
        <f t="shared" si="11"/>
        <v>2.8600000000000003</v>
      </c>
      <c r="S22" s="133">
        <v>0.59</v>
      </c>
      <c r="T22" s="133">
        <v>9.82</v>
      </c>
      <c r="U22" s="190">
        <f t="shared" si="12"/>
        <v>7.65</v>
      </c>
      <c r="V22" s="100"/>
      <c r="W22" s="100"/>
      <c r="X22" s="100"/>
      <c r="Y22" s="100"/>
      <c r="Z22" s="100"/>
      <c r="AA22" s="100"/>
    </row>
    <row r="23" spans="1:27" ht="25.5">
      <c r="A23" s="230">
        <v>4</v>
      </c>
      <c r="B23" s="9" t="s">
        <v>102</v>
      </c>
      <c r="C23" s="8"/>
      <c r="D23" s="8"/>
      <c r="E23" s="8"/>
      <c r="F23" s="8">
        <f>F24+F25</f>
        <v>388.99</v>
      </c>
      <c r="G23" s="8">
        <f>G24+G25</f>
        <v>4623.34</v>
      </c>
      <c r="H23" s="8"/>
      <c r="I23" s="8">
        <f>I24+I25</f>
        <v>6603.6399999999994</v>
      </c>
      <c r="J23" s="8">
        <f>J24+J25</f>
        <v>638.78</v>
      </c>
      <c r="K23" s="8">
        <f>K24+K25</f>
        <v>5262.12</v>
      </c>
      <c r="L23" s="8"/>
      <c r="M23" s="8">
        <f>M24+M25</f>
        <v>233.32999999999998</v>
      </c>
      <c r="N23" s="8">
        <f>N24+N25</f>
        <v>2773.0099999999993</v>
      </c>
      <c r="O23" s="8"/>
      <c r="P23" s="8">
        <f t="shared" ref="P23:U23" si="13">P24+P25</f>
        <v>3962.14</v>
      </c>
      <c r="Q23" s="8">
        <f t="shared" si="13"/>
        <v>383.28</v>
      </c>
      <c r="R23" s="8">
        <f t="shared" si="13"/>
        <v>3156.29</v>
      </c>
      <c r="S23" s="8">
        <f t="shared" si="13"/>
        <v>622.31999999999994</v>
      </c>
      <c r="T23" s="8">
        <f t="shared" si="13"/>
        <v>10565.779999999999</v>
      </c>
      <c r="U23" s="183">
        <f t="shared" si="13"/>
        <v>8418.41</v>
      </c>
    </row>
    <row r="24" spans="1:27" ht="15.75" customHeight="1">
      <c r="A24" s="191"/>
      <c r="B24" s="89" t="s">
        <v>103</v>
      </c>
      <c r="C24" s="25"/>
      <c r="D24" s="25"/>
      <c r="E24" s="25"/>
      <c r="F24" s="25">
        <f>F26+F28+F30+F31+F37+F40+F42+F49+F50+F56</f>
        <v>178.73</v>
      </c>
      <c r="G24" s="25">
        <f>G26+G28+G30+G31+G37+G40+G42+G49+G50+G56</f>
        <v>2112.3799999999997</v>
      </c>
      <c r="H24" s="25"/>
      <c r="I24" s="25">
        <f>I26+I28+I30+I31+I37+I40+I42+I49+I50+I56</f>
        <v>2265.0700000000002</v>
      </c>
      <c r="J24" s="25">
        <f>J26+J28+J30+J31+J37+J40+J42+J49+J50+J56</f>
        <v>254.56</v>
      </c>
      <c r="K24" s="25">
        <f>K26+K28+K30+K31+K37+K40+K42+K49+K50+K56</f>
        <v>2366.94</v>
      </c>
      <c r="L24" s="25"/>
      <c r="M24" s="25">
        <f>M26+M28+M30+M31+M37+M40+M42+M49+M50+M56</f>
        <v>107.21</v>
      </c>
      <c r="N24" s="25">
        <f>N26+N28+N30+N31+N37+N40+N42+N49+N50+N56</f>
        <v>1266.9599999999996</v>
      </c>
      <c r="O24" s="25"/>
      <c r="P24" s="25">
        <f t="shared" ref="P24:U24" si="14">P26+P28+P30+P31+P37+P40+P42+P49+P50+P56</f>
        <v>1359.02</v>
      </c>
      <c r="Q24" s="25">
        <f t="shared" si="14"/>
        <v>152.74</v>
      </c>
      <c r="R24" s="25">
        <f t="shared" si="14"/>
        <v>1419.7</v>
      </c>
      <c r="S24" s="25">
        <f t="shared" si="14"/>
        <v>285.94</v>
      </c>
      <c r="T24" s="25">
        <f t="shared" si="14"/>
        <v>3624.0899999999997</v>
      </c>
      <c r="U24" s="192">
        <f t="shared" si="14"/>
        <v>3786.6400000000003</v>
      </c>
    </row>
    <row r="25" spans="1:27" ht="15.75" customHeight="1">
      <c r="A25" s="191"/>
      <c r="B25" s="89" t="s">
        <v>386</v>
      </c>
      <c r="C25" s="25"/>
      <c r="D25" s="25"/>
      <c r="E25" s="25"/>
      <c r="F25" s="25">
        <f>F27+F29+F32+F33+F36+F38+F39+F41+F46+F53+F57</f>
        <v>210.26</v>
      </c>
      <c r="G25" s="25">
        <f>G27+G29+G32+G33+G36+G38+G39+G41+G46+G53+G57</f>
        <v>2510.96</v>
      </c>
      <c r="H25" s="25"/>
      <c r="I25" s="25">
        <f>I27+I29+I32+I33+I36+I38+I39+I41+I46+I53+I57</f>
        <v>4338.57</v>
      </c>
      <c r="J25" s="25">
        <f>J27+J29+J32+J33+J36+J38+J39+J41+J46+J53+J57</f>
        <v>384.21999999999997</v>
      </c>
      <c r="K25" s="25">
        <f>K27+K29+K32+K33+K36+K38+K39+K41+K46+K53+K57</f>
        <v>2895.18</v>
      </c>
      <c r="L25" s="25"/>
      <c r="M25" s="25">
        <f>M27+M29+M32+M33+M36+M38+M39+M41+M46+M53+M57</f>
        <v>126.12</v>
      </c>
      <c r="N25" s="25">
        <f>N27+N29+N32+N33+N36+N38+N39+N41+N46+N53+N57</f>
        <v>1506.05</v>
      </c>
      <c r="O25" s="25"/>
      <c r="P25" s="25">
        <f t="shared" ref="P25:U25" si="15">P27+P29+P32+P33+P36+P38+P39+P41+P46+P53+P57</f>
        <v>2603.12</v>
      </c>
      <c r="Q25" s="25">
        <f t="shared" si="15"/>
        <v>230.54</v>
      </c>
      <c r="R25" s="25">
        <f t="shared" si="15"/>
        <v>1736.5900000000001</v>
      </c>
      <c r="S25" s="25">
        <f t="shared" si="15"/>
        <v>336.38</v>
      </c>
      <c r="T25" s="25">
        <f t="shared" si="15"/>
        <v>6941.69</v>
      </c>
      <c r="U25" s="192">
        <f t="shared" si="15"/>
        <v>4631.7699999999995</v>
      </c>
    </row>
    <row r="26" spans="1:27" ht="69.400000000000006" customHeight="1">
      <c r="A26" s="323" t="s">
        <v>105</v>
      </c>
      <c r="B26" s="115" t="s">
        <v>420</v>
      </c>
      <c r="C26" s="141" t="s">
        <v>45</v>
      </c>
      <c r="D26" s="141" t="s">
        <v>29</v>
      </c>
      <c r="E26" s="68">
        <v>11299.54</v>
      </c>
      <c r="F26" s="13">
        <f t="shared" ref="F26:F32" si="16">ROUND(S26/8*5,2)</f>
        <v>6.88</v>
      </c>
      <c r="G26" s="13">
        <f t="shared" ref="G26:G32" si="17">ROUND(E26*F26/1000,2)</f>
        <v>77.739999999999995</v>
      </c>
      <c r="H26" s="72">
        <v>100.15</v>
      </c>
      <c r="I26" s="13">
        <f t="shared" ref="I26:I32" si="18">ROUND(T26/8*5,2)</f>
        <v>133.75</v>
      </c>
      <c r="J26" s="13">
        <f t="shared" ref="J26:J32" si="19">ROUND(H26*I26/1000,2)</f>
        <v>13.4</v>
      </c>
      <c r="K26" s="13">
        <f t="shared" ref="K26:K32" si="20">G26+J26</f>
        <v>91.14</v>
      </c>
      <c r="L26" s="68">
        <v>11299.54</v>
      </c>
      <c r="M26" s="13">
        <f t="shared" ref="M26:M32" si="21">S26-F26</f>
        <v>4.12</v>
      </c>
      <c r="N26" s="13">
        <f t="shared" ref="N26:N32" si="22">ROUND(L26*M26/1000,2)</f>
        <v>46.55</v>
      </c>
      <c r="O26" s="72">
        <v>100.15</v>
      </c>
      <c r="P26" s="13">
        <f t="shared" ref="P26:P32" si="23">T26-I26</f>
        <v>80.25</v>
      </c>
      <c r="Q26" s="13">
        <f t="shared" ref="Q26:Q32" si="24">ROUND(O26*P26/1000,2)</f>
        <v>8.0399999999999991</v>
      </c>
      <c r="R26" s="13">
        <f t="shared" ref="R26:R32" si="25">N26+Q26</f>
        <v>54.589999999999996</v>
      </c>
      <c r="S26" s="141">
        <v>11</v>
      </c>
      <c r="T26" s="141">
        <v>214</v>
      </c>
      <c r="U26" s="190">
        <f t="shared" ref="U26:U32" si="26">K26+R26</f>
        <v>145.72999999999999</v>
      </c>
    </row>
    <row r="27" spans="1:27" ht="69.400000000000006" customHeight="1">
      <c r="A27" s="323"/>
      <c r="B27" s="115" t="s">
        <v>107</v>
      </c>
      <c r="C27" s="141" t="s">
        <v>45</v>
      </c>
      <c r="D27" s="141" t="s">
        <v>29</v>
      </c>
      <c r="E27" s="68">
        <v>11299.54</v>
      </c>
      <c r="F27" s="13">
        <f t="shared" si="16"/>
        <v>25</v>
      </c>
      <c r="G27" s="13">
        <f t="shared" si="17"/>
        <v>282.49</v>
      </c>
      <c r="H27" s="72">
        <v>100.15</v>
      </c>
      <c r="I27" s="13">
        <f t="shared" si="18"/>
        <v>294.38</v>
      </c>
      <c r="J27" s="13">
        <f t="shared" si="19"/>
        <v>29.48</v>
      </c>
      <c r="K27" s="13">
        <f t="shared" si="20"/>
        <v>311.97000000000003</v>
      </c>
      <c r="L27" s="68">
        <v>11299.54</v>
      </c>
      <c r="M27" s="13">
        <f t="shared" si="21"/>
        <v>15</v>
      </c>
      <c r="N27" s="13">
        <f t="shared" si="22"/>
        <v>169.49</v>
      </c>
      <c r="O27" s="72">
        <v>100.15</v>
      </c>
      <c r="P27" s="13">
        <f t="shared" si="23"/>
        <v>176.62</v>
      </c>
      <c r="Q27" s="13">
        <f t="shared" si="24"/>
        <v>17.690000000000001</v>
      </c>
      <c r="R27" s="13">
        <f t="shared" si="25"/>
        <v>187.18</v>
      </c>
      <c r="S27" s="141">
        <v>40</v>
      </c>
      <c r="T27" s="141">
        <v>471</v>
      </c>
      <c r="U27" s="190">
        <f t="shared" si="26"/>
        <v>499.15000000000003</v>
      </c>
    </row>
    <row r="28" spans="1:27" ht="72.400000000000006" customHeight="1">
      <c r="A28" s="322" t="s">
        <v>549</v>
      </c>
      <c r="B28" s="46" t="s">
        <v>436</v>
      </c>
      <c r="C28" s="20" t="s">
        <v>45</v>
      </c>
      <c r="D28" s="20" t="s">
        <v>29</v>
      </c>
      <c r="E28" s="68">
        <v>11299.54</v>
      </c>
      <c r="F28" s="13">
        <f t="shared" si="16"/>
        <v>104.22</v>
      </c>
      <c r="G28" s="13">
        <f t="shared" si="17"/>
        <v>1177.6400000000001</v>
      </c>
      <c r="H28" s="72">
        <v>100.15</v>
      </c>
      <c r="I28" s="13">
        <f t="shared" si="18"/>
        <v>1062.58</v>
      </c>
      <c r="J28" s="13">
        <f t="shared" si="19"/>
        <v>106.42</v>
      </c>
      <c r="K28" s="13">
        <f t="shared" si="20"/>
        <v>1284.0600000000002</v>
      </c>
      <c r="L28" s="68">
        <v>11299.54</v>
      </c>
      <c r="M28" s="13">
        <f t="shared" si="21"/>
        <v>62.53</v>
      </c>
      <c r="N28" s="13">
        <f t="shared" si="22"/>
        <v>706.56</v>
      </c>
      <c r="O28" s="72">
        <v>100.15</v>
      </c>
      <c r="P28" s="13">
        <f t="shared" si="23"/>
        <v>637.54</v>
      </c>
      <c r="Q28" s="13">
        <f t="shared" si="24"/>
        <v>63.85</v>
      </c>
      <c r="R28" s="13">
        <f t="shared" si="25"/>
        <v>770.41</v>
      </c>
      <c r="S28" s="141">
        <v>166.75</v>
      </c>
      <c r="T28" s="141">
        <v>1700.12</v>
      </c>
      <c r="U28" s="190">
        <f t="shared" si="26"/>
        <v>2054.4700000000003</v>
      </c>
    </row>
    <row r="29" spans="1:27" ht="58.5" customHeight="1">
      <c r="A29" s="322"/>
      <c r="B29" s="46" t="s">
        <v>143</v>
      </c>
      <c r="C29" s="20" t="s">
        <v>45</v>
      </c>
      <c r="D29" s="20" t="s">
        <v>29</v>
      </c>
      <c r="E29" s="68">
        <v>11299.54</v>
      </c>
      <c r="F29" s="13">
        <f t="shared" si="16"/>
        <v>6.81</v>
      </c>
      <c r="G29" s="13">
        <f t="shared" si="17"/>
        <v>76.95</v>
      </c>
      <c r="H29" s="72">
        <v>100.15</v>
      </c>
      <c r="I29" s="13">
        <f t="shared" si="18"/>
        <v>69.38</v>
      </c>
      <c r="J29" s="13">
        <f t="shared" si="19"/>
        <v>6.95</v>
      </c>
      <c r="K29" s="13">
        <f t="shared" si="20"/>
        <v>83.9</v>
      </c>
      <c r="L29" s="68">
        <v>11299.54</v>
      </c>
      <c r="M29" s="13">
        <f t="shared" si="21"/>
        <v>4.080000000000001</v>
      </c>
      <c r="N29" s="13">
        <f t="shared" si="22"/>
        <v>46.1</v>
      </c>
      <c r="O29" s="72">
        <v>100.15</v>
      </c>
      <c r="P29" s="13">
        <f t="shared" si="23"/>
        <v>41.63000000000001</v>
      </c>
      <c r="Q29" s="13">
        <f t="shared" si="24"/>
        <v>4.17</v>
      </c>
      <c r="R29" s="13">
        <f t="shared" si="25"/>
        <v>50.27</v>
      </c>
      <c r="S29" s="141">
        <v>10.89</v>
      </c>
      <c r="T29" s="141">
        <v>111.01</v>
      </c>
      <c r="U29" s="190">
        <f t="shared" si="26"/>
        <v>134.17000000000002</v>
      </c>
    </row>
    <row r="30" spans="1:27" ht="68.650000000000006" customHeight="1">
      <c r="A30" s="322" t="s">
        <v>597</v>
      </c>
      <c r="B30" s="46" t="s">
        <v>432</v>
      </c>
      <c r="C30" s="20" t="s">
        <v>45</v>
      </c>
      <c r="D30" s="20" t="s">
        <v>598</v>
      </c>
      <c r="E30" s="68">
        <v>11299.54</v>
      </c>
      <c r="F30" s="13">
        <f t="shared" si="16"/>
        <v>9.3800000000000008</v>
      </c>
      <c r="G30" s="13">
        <f t="shared" si="17"/>
        <v>105.99</v>
      </c>
      <c r="H30" s="72">
        <v>100.15</v>
      </c>
      <c r="I30" s="13">
        <f t="shared" si="18"/>
        <v>125</v>
      </c>
      <c r="J30" s="13">
        <f t="shared" si="19"/>
        <v>12.52</v>
      </c>
      <c r="K30" s="13">
        <f t="shared" si="20"/>
        <v>118.50999999999999</v>
      </c>
      <c r="L30" s="68">
        <v>11299.54</v>
      </c>
      <c r="M30" s="13">
        <f t="shared" si="21"/>
        <v>5.6199999999999992</v>
      </c>
      <c r="N30" s="13">
        <f t="shared" si="22"/>
        <v>63.5</v>
      </c>
      <c r="O30" s="72">
        <v>100.15</v>
      </c>
      <c r="P30" s="13">
        <f t="shared" si="23"/>
        <v>75</v>
      </c>
      <c r="Q30" s="13">
        <f t="shared" si="24"/>
        <v>7.51</v>
      </c>
      <c r="R30" s="13">
        <f t="shared" si="25"/>
        <v>71.010000000000005</v>
      </c>
      <c r="S30" s="141">
        <v>15</v>
      </c>
      <c r="T30" s="141">
        <v>200</v>
      </c>
      <c r="U30" s="190">
        <f t="shared" si="26"/>
        <v>189.51999999999998</v>
      </c>
    </row>
    <row r="31" spans="1:27" s="103" customFormat="1" ht="61.15" customHeight="1">
      <c r="A31" s="322"/>
      <c r="B31" s="116" t="s">
        <v>599</v>
      </c>
      <c r="C31" s="20" t="s">
        <v>38</v>
      </c>
      <c r="D31" s="20" t="s">
        <v>598</v>
      </c>
      <c r="E31" s="73">
        <v>12302.58</v>
      </c>
      <c r="F31" s="13">
        <f t="shared" si="16"/>
        <v>6.25</v>
      </c>
      <c r="G31" s="13">
        <f t="shared" si="17"/>
        <v>76.89</v>
      </c>
      <c r="H31" s="72">
        <v>18.940000000000001</v>
      </c>
      <c r="I31" s="13">
        <f t="shared" si="18"/>
        <v>125</v>
      </c>
      <c r="J31" s="13">
        <f t="shared" si="19"/>
        <v>2.37</v>
      </c>
      <c r="K31" s="13">
        <f t="shared" si="20"/>
        <v>79.260000000000005</v>
      </c>
      <c r="L31" s="73">
        <v>12302.58</v>
      </c>
      <c r="M31" s="13">
        <f t="shared" si="21"/>
        <v>3.75</v>
      </c>
      <c r="N31" s="13">
        <f t="shared" si="22"/>
        <v>46.13</v>
      </c>
      <c r="O31" s="72">
        <v>18.940000000000001</v>
      </c>
      <c r="P31" s="13">
        <f t="shared" si="23"/>
        <v>75</v>
      </c>
      <c r="Q31" s="13">
        <f t="shared" si="24"/>
        <v>1.42</v>
      </c>
      <c r="R31" s="13">
        <f t="shared" si="25"/>
        <v>47.550000000000004</v>
      </c>
      <c r="S31" s="141">
        <v>10</v>
      </c>
      <c r="T31" s="141">
        <v>200</v>
      </c>
      <c r="U31" s="190">
        <f t="shared" si="26"/>
        <v>126.81</v>
      </c>
      <c r="V31" s="100"/>
      <c r="W31" s="100"/>
      <c r="X31" s="100"/>
      <c r="Y31" s="100"/>
      <c r="Z31" s="100"/>
      <c r="AA31" s="100"/>
    </row>
    <row r="32" spans="1:27" s="103" customFormat="1" ht="38.25" customHeight="1">
      <c r="A32" s="232" t="s">
        <v>113</v>
      </c>
      <c r="B32" s="46" t="s">
        <v>600</v>
      </c>
      <c r="C32" s="20" t="s">
        <v>45</v>
      </c>
      <c r="D32" s="20" t="s">
        <v>29</v>
      </c>
      <c r="E32" s="68">
        <v>11299.54</v>
      </c>
      <c r="F32" s="13">
        <f t="shared" si="16"/>
        <v>9.3800000000000008</v>
      </c>
      <c r="G32" s="13">
        <f t="shared" si="17"/>
        <v>105.99</v>
      </c>
      <c r="H32" s="72">
        <v>100.15</v>
      </c>
      <c r="I32" s="13">
        <f t="shared" si="18"/>
        <v>126.88</v>
      </c>
      <c r="J32" s="13">
        <f t="shared" si="19"/>
        <v>12.71</v>
      </c>
      <c r="K32" s="13">
        <f t="shared" si="20"/>
        <v>118.69999999999999</v>
      </c>
      <c r="L32" s="68">
        <v>11299.54</v>
      </c>
      <c r="M32" s="13">
        <f t="shared" si="21"/>
        <v>5.6199999999999992</v>
      </c>
      <c r="N32" s="13">
        <f t="shared" si="22"/>
        <v>63.5</v>
      </c>
      <c r="O32" s="72">
        <v>100.15</v>
      </c>
      <c r="P32" s="13">
        <f t="shared" si="23"/>
        <v>76.12</v>
      </c>
      <c r="Q32" s="13">
        <f t="shared" si="24"/>
        <v>7.62</v>
      </c>
      <c r="R32" s="13">
        <f t="shared" si="25"/>
        <v>71.12</v>
      </c>
      <c r="S32" s="141">
        <v>15</v>
      </c>
      <c r="T32" s="141">
        <v>203</v>
      </c>
      <c r="U32" s="190">
        <f t="shared" si="26"/>
        <v>189.82</v>
      </c>
      <c r="V32" s="100"/>
      <c r="W32" s="100"/>
      <c r="X32" s="100"/>
      <c r="Y32" s="100"/>
      <c r="Z32" s="100"/>
      <c r="AA32" s="100"/>
    </row>
    <row r="33" spans="1:27" s="103" customFormat="1" ht="67.150000000000006" customHeight="1">
      <c r="A33" s="317" t="s">
        <v>118</v>
      </c>
      <c r="B33" s="28" t="s">
        <v>289</v>
      </c>
      <c r="C33" s="117"/>
      <c r="D33" s="118"/>
      <c r="E33" s="119"/>
      <c r="F33" s="117">
        <f>F34+F35</f>
        <v>13.51</v>
      </c>
      <c r="G33" s="117">
        <f>G34+G35</f>
        <v>164.81</v>
      </c>
      <c r="H33" s="117"/>
      <c r="I33" s="117">
        <f>I34+I35</f>
        <v>293.65999999999997</v>
      </c>
      <c r="J33" s="117">
        <f>J34+J35</f>
        <v>5.5600000000000005</v>
      </c>
      <c r="K33" s="117">
        <f>K34+K35</f>
        <v>170.37000000000003</v>
      </c>
      <c r="L33" s="117"/>
      <c r="M33" s="117">
        <f>M34+M35</f>
        <v>8.11</v>
      </c>
      <c r="N33" s="117">
        <f>N34+N35</f>
        <v>98.919999999999987</v>
      </c>
      <c r="O33" s="117"/>
      <c r="P33" s="117">
        <f t="shared" ref="P33:U33" si="27">P34+P35</f>
        <v>176.2</v>
      </c>
      <c r="Q33" s="117">
        <f t="shared" si="27"/>
        <v>3.34</v>
      </c>
      <c r="R33" s="117">
        <f t="shared" si="27"/>
        <v>102.25999999999999</v>
      </c>
      <c r="S33" s="117">
        <f t="shared" si="27"/>
        <v>21.62</v>
      </c>
      <c r="T33" s="117">
        <f t="shared" si="27"/>
        <v>469.85999999999996</v>
      </c>
      <c r="U33" s="239">
        <f t="shared" si="27"/>
        <v>272.63</v>
      </c>
      <c r="V33" s="100"/>
      <c r="W33" s="100"/>
      <c r="X33" s="100"/>
      <c r="Y33" s="100"/>
      <c r="Z33" s="100"/>
      <c r="AA33" s="100"/>
    </row>
    <row r="34" spans="1:27" s="103" customFormat="1" ht="40.9" customHeight="1">
      <c r="A34" s="317"/>
      <c r="B34" s="46" t="s">
        <v>511</v>
      </c>
      <c r="C34" s="20" t="s">
        <v>38</v>
      </c>
      <c r="D34" s="13" t="s">
        <v>413</v>
      </c>
      <c r="E34" s="73">
        <v>12509.14</v>
      </c>
      <c r="F34" s="13">
        <f t="shared" ref="F34:F41" si="28">ROUND(S34/8*5,2)</f>
        <v>12.5</v>
      </c>
      <c r="G34" s="13">
        <f t="shared" ref="G34:G41" si="29">ROUND(E34*F34/1000,2)</f>
        <v>156.36000000000001</v>
      </c>
      <c r="H34" s="72">
        <v>18.940000000000001</v>
      </c>
      <c r="I34" s="13">
        <f t="shared" ref="I34:I41" si="30">ROUND(T34/8*5,2)</f>
        <v>268.14</v>
      </c>
      <c r="J34" s="13">
        <f t="shared" ref="J34:J41" si="31">ROUND(H34*I34/1000,2)</f>
        <v>5.08</v>
      </c>
      <c r="K34" s="13">
        <f t="shared" ref="K34:K41" si="32">G34+J34</f>
        <v>161.44000000000003</v>
      </c>
      <c r="L34" s="73">
        <v>12509.14</v>
      </c>
      <c r="M34" s="13">
        <f t="shared" ref="M34:M41" si="33">S34-F34</f>
        <v>7.5</v>
      </c>
      <c r="N34" s="13">
        <f t="shared" ref="N34:N41" si="34">ROUND(L34*M34/1000,2)</f>
        <v>93.82</v>
      </c>
      <c r="O34" s="72">
        <v>18.940000000000001</v>
      </c>
      <c r="P34" s="13">
        <f t="shared" ref="P34:P41" si="35">T34-I34</f>
        <v>160.88999999999999</v>
      </c>
      <c r="Q34" s="13">
        <f t="shared" ref="Q34:Q41" si="36">ROUND(O34*P34/1000,2)</f>
        <v>3.05</v>
      </c>
      <c r="R34" s="13">
        <f t="shared" ref="R34:R41" si="37">N34+Q34</f>
        <v>96.86999999999999</v>
      </c>
      <c r="S34" s="141">
        <v>20</v>
      </c>
      <c r="T34" s="141">
        <v>429.03</v>
      </c>
      <c r="U34" s="190">
        <f t="shared" ref="U34:U41" si="38">K34+R34</f>
        <v>258.31</v>
      </c>
      <c r="V34" s="100"/>
      <c r="W34" s="100"/>
      <c r="X34" s="100"/>
      <c r="Y34" s="100"/>
      <c r="Z34" s="100"/>
      <c r="AA34" s="100"/>
    </row>
    <row r="35" spans="1:27" s="103" customFormat="1" ht="50.25" customHeight="1">
      <c r="A35" s="317"/>
      <c r="B35" s="46" t="s">
        <v>503</v>
      </c>
      <c r="C35" s="20" t="s">
        <v>601</v>
      </c>
      <c r="D35" s="20" t="s">
        <v>505</v>
      </c>
      <c r="E35" s="72">
        <v>8366.2800000000007</v>
      </c>
      <c r="F35" s="13">
        <f t="shared" si="28"/>
        <v>1.01</v>
      </c>
      <c r="G35" s="13">
        <f t="shared" si="29"/>
        <v>8.4499999999999993</v>
      </c>
      <c r="H35" s="72">
        <v>18.940000000000001</v>
      </c>
      <c r="I35" s="13">
        <f t="shared" si="30"/>
        <v>25.52</v>
      </c>
      <c r="J35" s="13">
        <f t="shared" si="31"/>
        <v>0.48</v>
      </c>
      <c r="K35" s="13">
        <f t="shared" si="32"/>
        <v>8.93</v>
      </c>
      <c r="L35" s="72">
        <v>8366.2800000000007</v>
      </c>
      <c r="M35" s="13">
        <f t="shared" si="33"/>
        <v>0.6100000000000001</v>
      </c>
      <c r="N35" s="13">
        <f t="shared" si="34"/>
        <v>5.0999999999999996</v>
      </c>
      <c r="O35" s="72">
        <v>18.940000000000001</v>
      </c>
      <c r="P35" s="13">
        <f t="shared" si="35"/>
        <v>15.309999999999999</v>
      </c>
      <c r="Q35" s="13">
        <f t="shared" si="36"/>
        <v>0.28999999999999998</v>
      </c>
      <c r="R35" s="13">
        <f t="shared" si="37"/>
        <v>5.39</v>
      </c>
      <c r="S35" s="141">
        <v>1.62</v>
      </c>
      <c r="T35" s="141">
        <v>40.83</v>
      </c>
      <c r="U35" s="190">
        <f t="shared" si="38"/>
        <v>14.32</v>
      </c>
      <c r="V35" s="100"/>
      <c r="W35" s="100"/>
      <c r="X35" s="100"/>
      <c r="Y35" s="100"/>
      <c r="Z35" s="100"/>
      <c r="AA35" s="100"/>
    </row>
    <row r="36" spans="1:27" s="103" customFormat="1" ht="73.900000000000006" customHeight="1">
      <c r="A36" s="232" t="s">
        <v>120</v>
      </c>
      <c r="B36" s="46" t="s">
        <v>602</v>
      </c>
      <c r="C36" s="20" t="s">
        <v>232</v>
      </c>
      <c r="D36" s="20" t="s">
        <v>228</v>
      </c>
      <c r="E36" s="73">
        <v>29780.03</v>
      </c>
      <c r="F36" s="13">
        <f t="shared" si="28"/>
        <v>1</v>
      </c>
      <c r="G36" s="13">
        <f t="shared" si="29"/>
        <v>29.78</v>
      </c>
      <c r="H36" s="72">
        <v>215.87</v>
      </c>
      <c r="I36" s="13">
        <f t="shared" si="30"/>
        <v>16.559999999999999</v>
      </c>
      <c r="J36" s="13">
        <f t="shared" si="31"/>
        <v>3.57</v>
      </c>
      <c r="K36" s="13">
        <f t="shared" si="32"/>
        <v>33.35</v>
      </c>
      <c r="L36" s="73">
        <v>29780.03</v>
      </c>
      <c r="M36" s="13">
        <f t="shared" si="33"/>
        <v>0.60000000000000009</v>
      </c>
      <c r="N36" s="13">
        <f t="shared" si="34"/>
        <v>17.87</v>
      </c>
      <c r="O36" s="72">
        <v>215.87</v>
      </c>
      <c r="P36" s="13">
        <f t="shared" si="35"/>
        <v>9.9400000000000013</v>
      </c>
      <c r="Q36" s="13">
        <f t="shared" si="36"/>
        <v>2.15</v>
      </c>
      <c r="R36" s="13">
        <f t="shared" si="37"/>
        <v>20.02</v>
      </c>
      <c r="S36" s="141">
        <v>1.6</v>
      </c>
      <c r="T36" s="141">
        <v>26.5</v>
      </c>
      <c r="U36" s="190">
        <f t="shared" si="38"/>
        <v>53.370000000000005</v>
      </c>
      <c r="V36" s="100"/>
      <c r="W36" s="100"/>
      <c r="X36" s="100"/>
      <c r="Y36" s="100"/>
      <c r="Z36" s="100"/>
      <c r="AA36" s="100"/>
    </row>
    <row r="37" spans="1:27" s="103" customFormat="1" ht="54.4" customHeight="1">
      <c r="A37" s="317" t="s">
        <v>122</v>
      </c>
      <c r="B37" s="46" t="s">
        <v>513</v>
      </c>
      <c r="C37" s="20" t="s">
        <v>603</v>
      </c>
      <c r="D37" s="20" t="s">
        <v>295</v>
      </c>
      <c r="E37" s="73">
        <v>26346.82</v>
      </c>
      <c r="F37" s="13">
        <f t="shared" si="28"/>
        <v>0.64</v>
      </c>
      <c r="G37" s="13">
        <f t="shared" si="29"/>
        <v>16.86</v>
      </c>
      <c r="H37" s="72">
        <v>515.55999999999995</v>
      </c>
      <c r="I37" s="13">
        <f t="shared" si="30"/>
        <v>1.25</v>
      </c>
      <c r="J37" s="13">
        <f t="shared" si="31"/>
        <v>0.64</v>
      </c>
      <c r="K37" s="13">
        <f t="shared" si="32"/>
        <v>17.5</v>
      </c>
      <c r="L37" s="73">
        <v>26346.82</v>
      </c>
      <c r="M37" s="13">
        <f t="shared" si="33"/>
        <v>0.38</v>
      </c>
      <c r="N37" s="13">
        <f t="shared" si="34"/>
        <v>10.01</v>
      </c>
      <c r="O37" s="72">
        <v>515.55999999999995</v>
      </c>
      <c r="P37" s="13">
        <f t="shared" si="35"/>
        <v>0.75</v>
      </c>
      <c r="Q37" s="13">
        <f t="shared" si="36"/>
        <v>0.39</v>
      </c>
      <c r="R37" s="13">
        <f t="shared" si="37"/>
        <v>10.4</v>
      </c>
      <c r="S37" s="141">
        <v>1.02</v>
      </c>
      <c r="T37" s="141">
        <v>2</v>
      </c>
      <c r="U37" s="190">
        <f t="shared" si="38"/>
        <v>27.9</v>
      </c>
      <c r="V37" s="100"/>
      <c r="W37" s="100"/>
      <c r="X37" s="100"/>
      <c r="Y37" s="100"/>
      <c r="Z37" s="100"/>
      <c r="AA37" s="100"/>
    </row>
    <row r="38" spans="1:27" s="103" customFormat="1" ht="62.65" customHeight="1">
      <c r="A38" s="317"/>
      <c r="B38" s="46" t="s">
        <v>517</v>
      </c>
      <c r="C38" s="20" t="s">
        <v>603</v>
      </c>
      <c r="D38" s="20" t="s">
        <v>295</v>
      </c>
      <c r="E38" s="73">
        <v>26346.82</v>
      </c>
      <c r="F38" s="13">
        <f t="shared" si="28"/>
        <v>1.19</v>
      </c>
      <c r="G38" s="13">
        <f t="shared" si="29"/>
        <v>31.35</v>
      </c>
      <c r="H38" s="72">
        <v>515.55999999999995</v>
      </c>
      <c r="I38" s="13">
        <f t="shared" si="30"/>
        <v>1.25</v>
      </c>
      <c r="J38" s="13">
        <f t="shared" si="31"/>
        <v>0.64</v>
      </c>
      <c r="K38" s="13">
        <f t="shared" si="32"/>
        <v>31.990000000000002</v>
      </c>
      <c r="L38" s="73">
        <v>26346.82</v>
      </c>
      <c r="M38" s="13">
        <f t="shared" si="33"/>
        <v>0.71</v>
      </c>
      <c r="N38" s="13">
        <f t="shared" si="34"/>
        <v>18.71</v>
      </c>
      <c r="O38" s="72">
        <v>515.55999999999995</v>
      </c>
      <c r="P38" s="13">
        <f t="shared" si="35"/>
        <v>0.75</v>
      </c>
      <c r="Q38" s="13">
        <f t="shared" si="36"/>
        <v>0.39</v>
      </c>
      <c r="R38" s="13">
        <f t="shared" si="37"/>
        <v>19.100000000000001</v>
      </c>
      <c r="S38" s="141">
        <v>1.9</v>
      </c>
      <c r="T38" s="141">
        <v>2</v>
      </c>
      <c r="U38" s="190">
        <f t="shared" si="38"/>
        <v>51.09</v>
      </c>
      <c r="V38" s="100"/>
      <c r="W38" s="100"/>
      <c r="X38" s="100"/>
      <c r="Y38" s="100"/>
      <c r="Z38" s="100"/>
      <c r="AA38" s="100"/>
    </row>
    <row r="39" spans="1:27" s="103" customFormat="1" ht="79.5" customHeight="1">
      <c r="A39" s="232" t="s">
        <v>125</v>
      </c>
      <c r="B39" s="46" t="s">
        <v>250</v>
      </c>
      <c r="C39" s="20" t="s">
        <v>45</v>
      </c>
      <c r="D39" s="20" t="s">
        <v>29</v>
      </c>
      <c r="E39" s="68">
        <v>11299.54</v>
      </c>
      <c r="F39" s="13">
        <f t="shared" si="28"/>
        <v>0.63</v>
      </c>
      <c r="G39" s="13">
        <f t="shared" si="29"/>
        <v>7.12</v>
      </c>
      <c r="H39" s="72">
        <v>100.15</v>
      </c>
      <c r="I39" s="13">
        <f t="shared" si="30"/>
        <v>9.3800000000000008</v>
      </c>
      <c r="J39" s="13">
        <f t="shared" si="31"/>
        <v>0.94</v>
      </c>
      <c r="K39" s="13">
        <f t="shared" si="32"/>
        <v>8.06</v>
      </c>
      <c r="L39" s="68">
        <v>11299.54</v>
      </c>
      <c r="M39" s="13">
        <f t="shared" si="33"/>
        <v>0.37</v>
      </c>
      <c r="N39" s="13">
        <f t="shared" si="34"/>
        <v>4.18</v>
      </c>
      <c r="O39" s="72">
        <v>100.15</v>
      </c>
      <c r="P39" s="13">
        <f t="shared" si="35"/>
        <v>5.6199999999999992</v>
      </c>
      <c r="Q39" s="13">
        <f t="shared" si="36"/>
        <v>0.56000000000000005</v>
      </c>
      <c r="R39" s="13">
        <f t="shared" si="37"/>
        <v>4.74</v>
      </c>
      <c r="S39" s="141">
        <v>1</v>
      </c>
      <c r="T39" s="141">
        <v>15</v>
      </c>
      <c r="U39" s="190">
        <f t="shared" si="38"/>
        <v>12.8</v>
      </c>
      <c r="V39" s="100"/>
      <c r="W39" s="100"/>
      <c r="X39" s="100"/>
      <c r="Y39" s="100"/>
      <c r="Z39" s="100"/>
      <c r="AA39" s="100"/>
    </row>
    <row r="40" spans="1:27" s="103" customFormat="1" ht="56.25" customHeight="1">
      <c r="A40" s="317" t="s">
        <v>128</v>
      </c>
      <c r="B40" s="46" t="s">
        <v>193</v>
      </c>
      <c r="C40" s="20" t="s">
        <v>45</v>
      </c>
      <c r="D40" s="20" t="s">
        <v>29</v>
      </c>
      <c r="E40" s="68">
        <v>11299.54</v>
      </c>
      <c r="F40" s="13">
        <f t="shared" si="28"/>
        <v>3.75</v>
      </c>
      <c r="G40" s="13">
        <f t="shared" si="29"/>
        <v>42.37</v>
      </c>
      <c r="H40" s="72">
        <v>100.15</v>
      </c>
      <c r="I40" s="13">
        <f t="shared" si="30"/>
        <v>69.38</v>
      </c>
      <c r="J40" s="13">
        <f t="shared" si="31"/>
        <v>6.95</v>
      </c>
      <c r="K40" s="13">
        <f t="shared" si="32"/>
        <v>49.32</v>
      </c>
      <c r="L40" s="68">
        <v>11299.54</v>
      </c>
      <c r="M40" s="13">
        <f t="shared" si="33"/>
        <v>2.25</v>
      </c>
      <c r="N40" s="13">
        <f t="shared" si="34"/>
        <v>25.42</v>
      </c>
      <c r="O40" s="72">
        <v>100.15</v>
      </c>
      <c r="P40" s="13">
        <f t="shared" si="35"/>
        <v>41.620000000000005</v>
      </c>
      <c r="Q40" s="13">
        <f t="shared" si="36"/>
        <v>4.17</v>
      </c>
      <c r="R40" s="13">
        <f t="shared" si="37"/>
        <v>29.590000000000003</v>
      </c>
      <c r="S40" s="141">
        <v>6</v>
      </c>
      <c r="T40" s="141">
        <v>111</v>
      </c>
      <c r="U40" s="190">
        <f t="shared" si="38"/>
        <v>78.91</v>
      </c>
      <c r="V40" s="100"/>
      <c r="W40" s="100"/>
      <c r="X40" s="100"/>
      <c r="Y40" s="100"/>
      <c r="Z40" s="100"/>
      <c r="AA40" s="100"/>
    </row>
    <row r="41" spans="1:27" s="103" customFormat="1" ht="52.5" customHeight="1">
      <c r="A41" s="317"/>
      <c r="B41" s="46" t="s">
        <v>461</v>
      </c>
      <c r="C41" s="20" t="s">
        <v>45</v>
      </c>
      <c r="D41" s="20" t="s">
        <v>29</v>
      </c>
      <c r="E41" s="68">
        <v>11299.54</v>
      </c>
      <c r="F41" s="13">
        <f t="shared" si="28"/>
        <v>56.25</v>
      </c>
      <c r="G41" s="13">
        <f t="shared" si="29"/>
        <v>635.6</v>
      </c>
      <c r="H41" s="72">
        <v>100.15</v>
      </c>
      <c r="I41" s="133">
        <f t="shared" si="30"/>
        <v>1125</v>
      </c>
      <c r="J41" s="133">
        <f t="shared" si="31"/>
        <v>112.67</v>
      </c>
      <c r="K41" s="133">
        <f t="shared" si="32"/>
        <v>748.27</v>
      </c>
      <c r="L41" s="68">
        <v>11299.54</v>
      </c>
      <c r="M41" s="133">
        <f t="shared" si="33"/>
        <v>33.75</v>
      </c>
      <c r="N41" s="133">
        <f t="shared" si="34"/>
        <v>381.36</v>
      </c>
      <c r="O41" s="72">
        <v>100.15</v>
      </c>
      <c r="P41" s="133">
        <f t="shared" si="35"/>
        <v>675</v>
      </c>
      <c r="Q41" s="133">
        <f t="shared" si="36"/>
        <v>67.599999999999994</v>
      </c>
      <c r="R41" s="133">
        <f t="shared" si="37"/>
        <v>448.96000000000004</v>
      </c>
      <c r="S41" s="141">
        <v>90</v>
      </c>
      <c r="T41" s="141">
        <v>1800</v>
      </c>
      <c r="U41" s="190">
        <f t="shared" si="38"/>
        <v>1197.23</v>
      </c>
      <c r="V41" s="100"/>
      <c r="W41" s="100"/>
      <c r="X41" s="100"/>
      <c r="Y41" s="100"/>
      <c r="Z41" s="100"/>
      <c r="AA41" s="100"/>
    </row>
    <row r="42" spans="1:27" s="103" customFormat="1" ht="40.5" customHeight="1">
      <c r="A42" s="317" t="s">
        <v>131</v>
      </c>
      <c r="B42" s="28" t="s">
        <v>604</v>
      </c>
      <c r="C42" s="117"/>
      <c r="D42" s="120"/>
      <c r="E42" s="119"/>
      <c r="F42" s="117">
        <f>SUM(F43:F45)</f>
        <v>24.22</v>
      </c>
      <c r="G42" s="117">
        <f>SUM(G43:G45)</f>
        <v>314.88</v>
      </c>
      <c r="H42" s="117"/>
      <c r="I42" s="117">
        <f>SUM(I43:I45)</f>
        <v>370.39</v>
      </c>
      <c r="J42" s="117">
        <f>SUM(J43:J45)</f>
        <v>74.710000000000008</v>
      </c>
      <c r="K42" s="117">
        <f>SUM(K43:K45)</f>
        <v>389.59000000000003</v>
      </c>
      <c r="L42" s="117"/>
      <c r="M42" s="117">
        <f>SUM(M43:M45)</f>
        <v>14.530000000000001</v>
      </c>
      <c r="N42" s="117">
        <f>SUM(N43:N45)</f>
        <v>188.86</v>
      </c>
      <c r="O42" s="117"/>
      <c r="P42" s="117">
        <f t="shared" ref="P42:U42" si="39">SUM(P43:P45)</f>
        <v>222.24</v>
      </c>
      <c r="Q42" s="117">
        <f t="shared" si="39"/>
        <v>44.83</v>
      </c>
      <c r="R42" s="117">
        <f t="shared" si="39"/>
        <v>233.69</v>
      </c>
      <c r="S42" s="117">
        <f t="shared" si="39"/>
        <v>38.75</v>
      </c>
      <c r="T42" s="117">
        <f t="shared" si="39"/>
        <v>592.63</v>
      </c>
      <c r="U42" s="239">
        <f t="shared" si="39"/>
        <v>623.28</v>
      </c>
      <c r="V42" s="100"/>
      <c r="W42" s="100"/>
      <c r="X42" s="100"/>
      <c r="Y42" s="100"/>
      <c r="Z42" s="100"/>
      <c r="AA42" s="100"/>
    </row>
    <row r="43" spans="1:27" s="103" customFormat="1" ht="41.25" customHeight="1">
      <c r="A43" s="317"/>
      <c r="B43" s="40" t="s">
        <v>261</v>
      </c>
      <c r="C43" s="20" t="s">
        <v>441</v>
      </c>
      <c r="D43" s="20" t="s">
        <v>271</v>
      </c>
      <c r="E43" s="73">
        <v>12726.53</v>
      </c>
      <c r="F43" s="13">
        <f>ROUND(S43/8*5,2)</f>
        <v>12.36</v>
      </c>
      <c r="G43" s="13">
        <f>ROUND(E43*F43/1000,2)</f>
        <v>157.30000000000001</v>
      </c>
      <c r="H43" s="72">
        <v>175.85</v>
      </c>
      <c r="I43" s="13">
        <f>ROUND(T43/8*5,2)</f>
        <v>206</v>
      </c>
      <c r="J43" s="13">
        <f>ROUND(H43*I43/1000,2)</f>
        <v>36.229999999999997</v>
      </c>
      <c r="K43" s="13">
        <f>G43+J43</f>
        <v>193.53</v>
      </c>
      <c r="L43" s="73">
        <v>12726.53</v>
      </c>
      <c r="M43" s="13">
        <f>S43-F43</f>
        <v>7.41</v>
      </c>
      <c r="N43" s="13">
        <f>ROUND(L43*M43/1000,2)</f>
        <v>94.3</v>
      </c>
      <c r="O43" s="72">
        <v>175.85</v>
      </c>
      <c r="P43" s="13">
        <f>T43-I43</f>
        <v>123.60000000000002</v>
      </c>
      <c r="Q43" s="13">
        <f>ROUND(O43*P43/1000,2)</f>
        <v>21.74</v>
      </c>
      <c r="R43" s="13">
        <f>N43+Q43</f>
        <v>116.03999999999999</v>
      </c>
      <c r="S43" s="141">
        <v>19.77</v>
      </c>
      <c r="T43" s="141">
        <v>329.6</v>
      </c>
      <c r="U43" s="190">
        <f>K43+R43</f>
        <v>309.57</v>
      </c>
      <c r="V43" s="100"/>
      <c r="W43" s="100"/>
      <c r="X43" s="100"/>
      <c r="Y43" s="100"/>
      <c r="Z43" s="100"/>
      <c r="AA43" s="100"/>
    </row>
    <row r="44" spans="1:27" s="103" customFormat="1" ht="41.85" customHeight="1">
      <c r="A44" s="317"/>
      <c r="B44" s="46" t="s">
        <v>605</v>
      </c>
      <c r="C44" s="20" t="s">
        <v>263</v>
      </c>
      <c r="D44" s="20" t="s">
        <v>228</v>
      </c>
      <c r="E44" s="73">
        <v>20633.21</v>
      </c>
      <c r="F44" s="13">
        <f>ROUND(S44/8*5,2)</f>
        <v>4.22</v>
      </c>
      <c r="G44" s="13">
        <f>ROUND(E44*F44/1000,2)</f>
        <v>87.07</v>
      </c>
      <c r="H44" s="72">
        <v>125.38</v>
      </c>
      <c r="I44" s="13">
        <f>ROUND(T44/8*5,2)</f>
        <v>37.5</v>
      </c>
      <c r="J44" s="13">
        <f>ROUND(H44*I44/1000,2)</f>
        <v>4.7</v>
      </c>
      <c r="K44" s="13">
        <f>G44+J44</f>
        <v>91.77</v>
      </c>
      <c r="L44" s="73">
        <v>20633.21</v>
      </c>
      <c r="M44" s="13">
        <f>S44-F44</f>
        <v>2.5300000000000002</v>
      </c>
      <c r="N44" s="13">
        <f>ROUND(L44*M44/1000,2)</f>
        <v>52.2</v>
      </c>
      <c r="O44" s="72">
        <v>125.38</v>
      </c>
      <c r="P44" s="13">
        <f>T44-I44</f>
        <v>22.5</v>
      </c>
      <c r="Q44" s="13">
        <f>ROUND(O44*P44/1000,2)</f>
        <v>2.82</v>
      </c>
      <c r="R44" s="13">
        <f>N44+Q44</f>
        <v>55.02</v>
      </c>
      <c r="S44" s="141">
        <v>6.75</v>
      </c>
      <c r="T44" s="141">
        <v>60</v>
      </c>
      <c r="U44" s="190">
        <f>K44+R44</f>
        <v>146.79</v>
      </c>
      <c r="V44" s="100"/>
      <c r="W44" s="100"/>
      <c r="X44" s="100"/>
      <c r="Y44" s="100"/>
      <c r="Z44" s="100"/>
      <c r="AA44" s="100"/>
    </row>
    <row r="45" spans="1:27" s="103" customFormat="1" ht="39.6" customHeight="1">
      <c r="A45" s="317"/>
      <c r="B45" s="46" t="s">
        <v>264</v>
      </c>
      <c r="C45" s="20" t="s">
        <v>265</v>
      </c>
      <c r="D45" s="20" t="s">
        <v>493</v>
      </c>
      <c r="E45" s="73">
        <v>9228.9</v>
      </c>
      <c r="F45" s="133">
        <f>ROUND(S45/8*5,2)</f>
        <v>7.64</v>
      </c>
      <c r="G45" s="133">
        <f>ROUND(E45*F45/1000,2)</f>
        <v>70.510000000000005</v>
      </c>
      <c r="H45" s="73">
        <v>266.22000000000003</v>
      </c>
      <c r="I45" s="133">
        <f>ROUND(T45/8*5,2)</f>
        <v>126.89</v>
      </c>
      <c r="J45" s="133">
        <f>ROUND(H45*I45/1000,2)</f>
        <v>33.78</v>
      </c>
      <c r="K45" s="133">
        <f>G45+J45</f>
        <v>104.29</v>
      </c>
      <c r="L45" s="73">
        <v>9228.9</v>
      </c>
      <c r="M45" s="133">
        <f>S45-F45</f>
        <v>4.5900000000000007</v>
      </c>
      <c r="N45" s="133">
        <f>ROUND(L45*M45/1000,2)</f>
        <v>42.36</v>
      </c>
      <c r="O45" s="73">
        <v>266.22000000000003</v>
      </c>
      <c r="P45" s="133">
        <f>T45-I45</f>
        <v>76.14</v>
      </c>
      <c r="Q45" s="133">
        <f>ROUND(O45*P45/1000,2)</f>
        <v>20.27</v>
      </c>
      <c r="R45" s="133">
        <f>N45+Q45</f>
        <v>62.629999999999995</v>
      </c>
      <c r="S45" s="141">
        <v>12.23</v>
      </c>
      <c r="T45" s="141">
        <v>203.03</v>
      </c>
      <c r="U45" s="240">
        <f>K45+R45</f>
        <v>166.92000000000002</v>
      </c>
      <c r="V45" s="100"/>
      <c r="W45" s="100"/>
      <c r="X45" s="100"/>
      <c r="Y45" s="100"/>
      <c r="Z45" s="100"/>
      <c r="AA45" s="100"/>
    </row>
    <row r="46" spans="1:27" s="103" customFormat="1" ht="53.65" customHeight="1">
      <c r="A46" s="317"/>
      <c r="B46" s="28" t="s">
        <v>267</v>
      </c>
      <c r="C46" s="117"/>
      <c r="D46" s="120"/>
      <c r="E46" s="121"/>
      <c r="F46" s="117">
        <f>SUM(F47:F48)</f>
        <v>33.35</v>
      </c>
      <c r="G46" s="117">
        <f>SUM(G47:G48)</f>
        <v>424.43</v>
      </c>
      <c r="H46" s="117"/>
      <c r="I46" s="117">
        <f>SUM(I47:I48)</f>
        <v>558.32999999999993</v>
      </c>
      <c r="J46" s="117">
        <f>SUM(J47:J48)</f>
        <v>98.22</v>
      </c>
      <c r="K46" s="117">
        <f>SUM(K47:K48)</f>
        <v>522.65</v>
      </c>
      <c r="L46" s="120"/>
      <c r="M46" s="117">
        <f>SUM(M47:M48)</f>
        <v>20.02</v>
      </c>
      <c r="N46" s="117">
        <f>SUM(N47:N48)</f>
        <v>254.78</v>
      </c>
      <c r="O46" s="117"/>
      <c r="P46" s="117">
        <f t="shared" ref="P46:U46" si="40">SUM(P47:P48)</f>
        <v>334.99</v>
      </c>
      <c r="Q46" s="117">
        <f t="shared" si="40"/>
        <v>58.93</v>
      </c>
      <c r="R46" s="117">
        <f t="shared" si="40"/>
        <v>313.70999999999998</v>
      </c>
      <c r="S46" s="117">
        <f t="shared" si="40"/>
        <v>53.370000000000005</v>
      </c>
      <c r="T46" s="117">
        <f t="shared" si="40"/>
        <v>893.31999999999994</v>
      </c>
      <c r="U46" s="239">
        <f t="shared" si="40"/>
        <v>836.36</v>
      </c>
      <c r="V46" s="100"/>
      <c r="W46" s="100"/>
      <c r="X46" s="100"/>
      <c r="Y46" s="100"/>
      <c r="Z46" s="100"/>
      <c r="AA46" s="100"/>
    </row>
    <row r="47" spans="1:27" s="103" customFormat="1" ht="37.35" customHeight="1">
      <c r="A47" s="317"/>
      <c r="B47" s="40" t="s">
        <v>261</v>
      </c>
      <c r="C47" s="20" t="s">
        <v>441</v>
      </c>
      <c r="D47" s="20" t="s">
        <v>271</v>
      </c>
      <c r="E47" s="73">
        <v>12726.53</v>
      </c>
      <c r="F47" s="13">
        <f>ROUND(S47/8*5,2)</f>
        <v>33.14</v>
      </c>
      <c r="G47" s="13">
        <f>ROUND(E47*F47/1000,2)</f>
        <v>421.76</v>
      </c>
      <c r="H47" s="72">
        <v>175.85</v>
      </c>
      <c r="I47" s="13">
        <f>ROUND(T47/8*5,2)</f>
        <v>554.55999999999995</v>
      </c>
      <c r="J47" s="13">
        <f>ROUND(H47*I47/1000,2)</f>
        <v>97.52</v>
      </c>
      <c r="K47" s="13">
        <f>G47+J47</f>
        <v>519.28</v>
      </c>
      <c r="L47" s="73">
        <v>12726.53</v>
      </c>
      <c r="M47" s="13">
        <f>S47-F47</f>
        <v>19.89</v>
      </c>
      <c r="N47" s="13">
        <f>ROUND(L47*M47/1000,2)</f>
        <v>253.13</v>
      </c>
      <c r="O47" s="72">
        <v>175.85</v>
      </c>
      <c r="P47" s="13">
        <f>T47-I47</f>
        <v>332.73</v>
      </c>
      <c r="Q47" s="13">
        <f>ROUND(O47*P47/1000,2)</f>
        <v>58.51</v>
      </c>
      <c r="R47" s="13">
        <f>N47+Q47</f>
        <v>311.64</v>
      </c>
      <c r="S47" s="141">
        <v>53.03</v>
      </c>
      <c r="T47" s="141">
        <v>887.29</v>
      </c>
      <c r="U47" s="190">
        <f>K47+R47</f>
        <v>830.92</v>
      </c>
      <c r="V47" s="100"/>
      <c r="W47" s="100"/>
      <c r="X47" s="100"/>
      <c r="Y47" s="100"/>
      <c r="Z47" s="100"/>
      <c r="AA47" s="100"/>
    </row>
    <row r="48" spans="1:27" s="103" customFormat="1" ht="48.6" customHeight="1">
      <c r="A48" s="317"/>
      <c r="B48" s="46" t="s">
        <v>606</v>
      </c>
      <c r="C48" s="20" t="s">
        <v>270</v>
      </c>
      <c r="D48" s="20" t="s">
        <v>271</v>
      </c>
      <c r="E48" s="73">
        <v>12726.53</v>
      </c>
      <c r="F48" s="13">
        <f>ROUND(S48/8*5,2)</f>
        <v>0.21</v>
      </c>
      <c r="G48" s="13">
        <f>ROUND(E48*F48/1000,2)</f>
        <v>2.67</v>
      </c>
      <c r="H48" s="72">
        <v>185.38</v>
      </c>
      <c r="I48" s="13">
        <f>ROUND(T48/8*5,2)</f>
        <v>3.77</v>
      </c>
      <c r="J48" s="13">
        <f>ROUND(H48*I48/1000,2)</f>
        <v>0.7</v>
      </c>
      <c r="K48" s="13">
        <f>G48+J48</f>
        <v>3.37</v>
      </c>
      <c r="L48" s="73">
        <v>12726.53</v>
      </c>
      <c r="M48" s="13">
        <f>S48-F48</f>
        <v>0.13000000000000003</v>
      </c>
      <c r="N48" s="13">
        <f>ROUND(L48*M48/1000,2)</f>
        <v>1.65</v>
      </c>
      <c r="O48" s="72">
        <v>185.38</v>
      </c>
      <c r="P48" s="13">
        <f>T48-I48</f>
        <v>2.2600000000000002</v>
      </c>
      <c r="Q48" s="13">
        <f>ROUND(O48*P48/1000,2)</f>
        <v>0.42</v>
      </c>
      <c r="R48" s="13">
        <f>N48+Q48</f>
        <v>2.0699999999999998</v>
      </c>
      <c r="S48" s="141">
        <v>0.34</v>
      </c>
      <c r="T48" s="141">
        <v>6.03</v>
      </c>
      <c r="U48" s="190">
        <f>K48+R48</f>
        <v>5.4399999999999995</v>
      </c>
      <c r="V48" s="100"/>
      <c r="W48" s="100"/>
      <c r="X48" s="100"/>
      <c r="Y48" s="100"/>
      <c r="Z48" s="100"/>
      <c r="AA48" s="100"/>
    </row>
    <row r="49" spans="1:27" s="103" customFormat="1" ht="81.2" customHeight="1">
      <c r="A49" s="232" t="s">
        <v>562</v>
      </c>
      <c r="B49" s="46" t="s">
        <v>607</v>
      </c>
      <c r="C49" s="20" t="s">
        <v>45</v>
      </c>
      <c r="D49" s="20" t="s">
        <v>29</v>
      </c>
      <c r="E49" s="68">
        <v>11299.54</v>
      </c>
      <c r="F49" s="133">
        <f>ROUND(S49/8*5,2)</f>
        <v>8.4499999999999993</v>
      </c>
      <c r="G49" s="133">
        <f>ROUND(E49*F49/1000,2)</f>
        <v>95.48</v>
      </c>
      <c r="H49" s="72">
        <v>100.15</v>
      </c>
      <c r="I49" s="133">
        <f>ROUND(T49/8*5,2)</f>
        <v>118.53</v>
      </c>
      <c r="J49" s="133">
        <f>ROUND(H49*I49/1000,2)</f>
        <v>11.87</v>
      </c>
      <c r="K49" s="133">
        <f>G49+J49</f>
        <v>107.35000000000001</v>
      </c>
      <c r="L49" s="68">
        <v>11299.54</v>
      </c>
      <c r="M49" s="133">
        <f>S49-F49</f>
        <v>5.07</v>
      </c>
      <c r="N49" s="133">
        <f>ROUND(L49*M49/1000,2)</f>
        <v>57.29</v>
      </c>
      <c r="O49" s="72">
        <v>100.15</v>
      </c>
      <c r="P49" s="133">
        <f>T49-I49</f>
        <v>71.109999999999985</v>
      </c>
      <c r="Q49" s="133">
        <f>ROUND(O49*P49/1000,2)</f>
        <v>7.12</v>
      </c>
      <c r="R49" s="133">
        <f>N49+Q49</f>
        <v>64.41</v>
      </c>
      <c r="S49" s="141">
        <v>13.52</v>
      </c>
      <c r="T49" s="141">
        <v>189.64</v>
      </c>
      <c r="U49" s="240">
        <f>K49+R49</f>
        <v>171.76</v>
      </c>
      <c r="V49" s="100"/>
      <c r="W49" s="100"/>
      <c r="X49" s="100"/>
      <c r="Y49" s="100"/>
      <c r="Z49" s="100"/>
      <c r="AA49" s="100"/>
    </row>
    <row r="50" spans="1:27" s="103" customFormat="1" ht="54" customHeight="1">
      <c r="A50" s="317" t="s">
        <v>564</v>
      </c>
      <c r="B50" s="28" t="s">
        <v>201</v>
      </c>
      <c r="C50" s="120"/>
      <c r="D50" s="117"/>
      <c r="E50" s="119"/>
      <c r="F50" s="117">
        <f>SUM(F51:F52)</f>
        <v>10.129999999999999</v>
      </c>
      <c r="G50" s="117">
        <f>SUM(G51:G52)</f>
        <v>152.43</v>
      </c>
      <c r="H50" s="117"/>
      <c r="I50" s="117">
        <f>SUM(I51:I52)</f>
        <v>181.25</v>
      </c>
      <c r="J50" s="117">
        <f>SUM(J51:J52)</f>
        <v>21.5</v>
      </c>
      <c r="K50" s="117">
        <f>SUM(K51:K52)</f>
        <v>173.93</v>
      </c>
      <c r="L50" s="117"/>
      <c r="M50" s="117">
        <f>SUM(M51:M52)</f>
        <v>6.07</v>
      </c>
      <c r="N50" s="117">
        <f>SUM(N51:N52)</f>
        <v>91.34</v>
      </c>
      <c r="O50" s="117"/>
      <c r="P50" s="117">
        <f t="shared" ref="P50:U50" si="41">SUM(P51:P52)</f>
        <v>108.75</v>
      </c>
      <c r="Q50" s="117">
        <f t="shared" si="41"/>
        <v>12.9</v>
      </c>
      <c r="R50" s="117">
        <f t="shared" si="41"/>
        <v>104.24</v>
      </c>
      <c r="S50" s="117">
        <f t="shared" si="41"/>
        <v>16.2</v>
      </c>
      <c r="T50" s="117">
        <f t="shared" si="41"/>
        <v>290</v>
      </c>
      <c r="U50" s="239">
        <f t="shared" si="41"/>
        <v>278.16999999999996</v>
      </c>
      <c r="V50" s="100"/>
      <c r="W50" s="100"/>
      <c r="X50" s="100"/>
      <c r="Y50" s="100"/>
      <c r="Z50" s="100"/>
      <c r="AA50" s="100"/>
    </row>
    <row r="51" spans="1:27" s="103" customFormat="1" ht="51" customHeight="1">
      <c r="A51" s="317"/>
      <c r="B51" s="46" t="s">
        <v>472</v>
      </c>
      <c r="C51" s="20" t="s">
        <v>203</v>
      </c>
      <c r="D51" s="122" t="s">
        <v>445</v>
      </c>
      <c r="E51" s="73">
        <v>15047.38</v>
      </c>
      <c r="F51" s="13">
        <f>ROUND(S51/8*5,2)</f>
        <v>3.88</v>
      </c>
      <c r="G51" s="13">
        <f>ROUND(E51*F51/1000,2)</f>
        <v>58.38</v>
      </c>
      <c r="H51" s="72">
        <v>99.03</v>
      </c>
      <c r="I51" s="13">
        <f>ROUND(T51/8*5,2)</f>
        <v>50</v>
      </c>
      <c r="J51" s="13">
        <f>ROUND(H51*I51/1000,2)</f>
        <v>4.95</v>
      </c>
      <c r="K51" s="13">
        <f>G51+J51</f>
        <v>63.330000000000005</v>
      </c>
      <c r="L51" s="73">
        <v>15047.38</v>
      </c>
      <c r="M51" s="13">
        <f>S51-F51</f>
        <v>2.3200000000000003</v>
      </c>
      <c r="N51" s="13">
        <f>ROUND(L51*M51/1000,2)</f>
        <v>34.909999999999997</v>
      </c>
      <c r="O51" s="72">
        <v>99.03</v>
      </c>
      <c r="P51" s="13">
        <f>T51-I51</f>
        <v>30</v>
      </c>
      <c r="Q51" s="13">
        <f>ROUND(O51*P51/1000,2)</f>
        <v>2.97</v>
      </c>
      <c r="R51" s="13">
        <f>N51+Q51</f>
        <v>37.879999999999995</v>
      </c>
      <c r="S51" s="141">
        <v>6.2</v>
      </c>
      <c r="T51" s="141">
        <v>80</v>
      </c>
      <c r="U51" s="190">
        <f>K51+R51</f>
        <v>101.21000000000001</v>
      </c>
      <c r="V51" s="100"/>
      <c r="W51" s="100"/>
      <c r="X51" s="100"/>
      <c r="Y51" s="100"/>
      <c r="Z51" s="100"/>
      <c r="AA51" s="100"/>
    </row>
    <row r="52" spans="1:27" s="103" customFormat="1" ht="66.75" customHeight="1">
      <c r="A52" s="317"/>
      <c r="B52" s="46" t="s">
        <v>473</v>
      </c>
      <c r="C52" s="20" t="s">
        <v>206</v>
      </c>
      <c r="D52" s="122" t="s">
        <v>445</v>
      </c>
      <c r="E52" s="73">
        <v>15047.38</v>
      </c>
      <c r="F52" s="133">
        <f>ROUND(S52/8*5,2)</f>
        <v>6.25</v>
      </c>
      <c r="G52" s="133">
        <f>ROUND(E52*F52/1000,2)</f>
        <v>94.05</v>
      </c>
      <c r="H52" s="72">
        <v>126.1</v>
      </c>
      <c r="I52" s="133">
        <f>ROUND(T52/8*5,2)</f>
        <v>131.25</v>
      </c>
      <c r="J52" s="133">
        <f>ROUND(H52*I52/1000,2)</f>
        <v>16.55</v>
      </c>
      <c r="K52" s="133">
        <f>G52+J52</f>
        <v>110.6</v>
      </c>
      <c r="L52" s="73">
        <v>15047.38</v>
      </c>
      <c r="M52" s="133">
        <f>S52-F52</f>
        <v>3.75</v>
      </c>
      <c r="N52" s="133">
        <f>ROUND(L52*M52/1000,2)</f>
        <v>56.43</v>
      </c>
      <c r="O52" s="72">
        <v>126.1</v>
      </c>
      <c r="P52" s="133">
        <f>T52-I52</f>
        <v>78.75</v>
      </c>
      <c r="Q52" s="133">
        <f>ROUND(O52*P52/1000,2)</f>
        <v>9.93</v>
      </c>
      <c r="R52" s="133">
        <f>N52+Q52</f>
        <v>66.36</v>
      </c>
      <c r="S52" s="141">
        <v>10</v>
      </c>
      <c r="T52" s="141">
        <v>210</v>
      </c>
      <c r="U52" s="190">
        <f>K52+R52</f>
        <v>176.95999999999998</v>
      </c>
      <c r="V52" s="100"/>
      <c r="W52" s="100"/>
      <c r="X52" s="100"/>
      <c r="Y52" s="100"/>
      <c r="Z52" s="100"/>
      <c r="AA52" s="100"/>
    </row>
    <row r="53" spans="1:27" s="103" customFormat="1" ht="51.4" customHeight="1">
      <c r="A53" s="317"/>
      <c r="B53" s="28" t="s">
        <v>209</v>
      </c>
      <c r="C53" s="120"/>
      <c r="D53" s="120"/>
      <c r="E53" s="119"/>
      <c r="F53" s="117">
        <f>SUM(F54:F55)</f>
        <v>16.260000000000002</v>
      </c>
      <c r="G53" s="117">
        <f>SUM(G54:G55)</f>
        <v>244.67</v>
      </c>
      <c r="H53" s="117"/>
      <c r="I53" s="117">
        <f>SUM(I54:I55)</f>
        <v>218.75</v>
      </c>
      <c r="J53" s="117">
        <f>SUM(J54:J55)</f>
        <v>26.4</v>
      </c>
      <c r="K53" s="117">
        <f>SUM(K54:K55)</f>
        <v>271.07</v>
      </c>
      <c r="L53" s="117"/>
      <c r="M53" s="117">
        <f>SUM(M54:M55)</f>
        <v>9.7399999999999984</v>
      </c>
      <c r="N53" s="117">
        <f>SUM(N54:N55)</f>
        <v>146.56</v>
      </c>
      <c r="O53" s="117"/>
      <c r="P53" s="117">
        <f t="shared" ref="P53:U53" si="42">SUM(P54:P55)</f>
        <v>131.25</v>
      </c>
      <c r="Q53" s="117">
        <f t="shared" si="42"/>
        <v>15.84</v>
      </c>
      <c r="R53" s="117">
        <f t="shared" si="42"/>
        <v>162.4</v>
      </c>
      <c r="S53" s="117">
        <f t="shared" si="42"/>
        <v>26</v>
      </c>
      <c r="T53" s="117">
        <f t="shared" si="42"/>
        <v>350</v>
      </c>
      <c r="U53" s="239">
        <f t="shared" si="42"/>
        <v>433.46999999999997</v>
      </c>
      <c r="V53" s="100"/>
      <c r="W53" s="100"/>
      <c r="X53" s="100"/>
      <c r="Y53" s="100"/>
      <c r="Z53" s="100"/>
      <c r="AA53" s="100"/>
    </row>
    <row r="54" spans="1:27" s="103" customFormat="1" ht="49.5" customHeight="1">
      <c r="A54" s="317"/>
      <c r="B54" s="46" t="s">
        <v>202</v>
      </c>
      <c r="C54" s="20" t="s">
        <v>203</v>
      </c>
      <c r="D54" s="122" t="s">
        <v>445</v>
      </c>
      <c r="E54" s="73">
        <v>15047.38</v>
      </c>
      <c r="F54" s="13">
        <f>ROUND(S54/8*5,2)</f>
        <v>3.13</v>
      </c>
      <c r="G54" s="13">
        <f>ROUND(E54*F54/1000,2)</f>
        <v>47.1</v>
      </c>
      <c r="H54" s="72">
        <v>99.03</v>
      </c>
      <c r="I54" s="13">
        <f>ROUND(T54/8*5,2)</f>
        <v>43.75</v>
      </c>
      <c r="J54" s="13">
        <f>ROUND(H54*I54/1000,2)</f>
        <v>4.33</v>
      </c>
      <c r="K54" s="13">
        <f>G54+J54</f>
        <v>51.43</v>
      </c>
      <c r="L54" s="73">
        <v>15047.38</v>
      </c>
      <c r="M54" s="13">
        <f>S54-F54</f>
        <v>1.87</v>
      </c>
      <c r="N54" s="13">
        <f>ROUND(L54*M54/1000,2)</f>
        <v>28.14</v>
      </c>
      <c r="O54" s="72">
        <v>99.03</v>
      </c>
      <c r="P54" s="13">
        <f>T54-I54</f>
        <v>26.25</v>
      </c>
      <c r="Q54" s="13">
        <f>ROUND(O54*P54/1000,2)</f>
        <v>2.6</v>
      </c>
      <c r="R54" s="13">
        <f>N54+Q54</f>
        <v>30.740000000000002</v>
      </c>
      <c r="S54" s="141">
        <v>5</v>
      </c>
      <c r="T54" s="141">
        <v>70</v>
      </c>
      <c r="U54" s="190">
        <f>K54+R54</f>
        <v>82.17</v>
      </c>
      <c r="V54" s="100"/>
      <c r="W54" s="100"/>
      <c r="X54" s="100"/>
      <c r="Y54" s="100"/>
      <c r="Z54" s="100"/>
      <c r="AA54" s="100"/>
    </row>
    <row r="55" spans="1:27" s="103" customFormat="1" ht="48.75" customHeight="1">
      <c r="A55" s="317"/>
      <c r="B55" s="46" t="s">
        <v>473</v>
      </c>
      <c r="C55" s="20" t="s">
        <v>206</v>
      </c>
      <c r="D55" s="122" t="s">
        <v>445</v>
      </c>
      <c r="E55" s="73">
        <v>15047.38</v>
      </c>
      <c r="F55" s="13">
        <f>ROUND(S55/8*5,2)</f>
        <v>13.13</v>
      </c>
      <c r="G55" s="13">
        <f>ROUND(E55*F55/1000,2)</f>
        <v>197.57</v>
      </c>
      <c r="H55" s="72">
        <v>126.1</v>
      </c>
      <c r="I55" s="13">
        <f>ROUND(T55/8*5,2)</f>
        <v>175</v>
      </c>
      <c r="J55" s="13">
        <f>ROUND(H55*I55/1000,2)</f>
        <v>22.07</v>
      </c>
      <c r="K55" s="13">
        <f>G55+J55</f>
        <v>219.64</v>
      </c>
      <c r="L55" s="73">
        <v>15047.38</v>
      </c>
      <c r="M55" s="13">
        <f>S55-F55</f>
        <v>7.8699999999999992</v>
      </c>
      <c r="N55" s="13">
        <f>ROUND(L55*M55/1000,2)</f>
        <v>118.42</v>
      </c>
      <c r="O55" s="72">
        <v>126.1</v>
      </c>
      <c r="P55" s="13">
        <f>T55-I55</f>
        <v>105</v>
      </c>
      <c r="Q55" s="13">
        <f>ROUND(O55*P55/1000,2)</f>
        <v>13.24</v>
      </c>
      <c r="R55" s="13">
        <f>N55+Q55</f>
        <v>131.66</v>
      </c>
      <c r="S55" s="141">
        <v>21</v>
      </c>
      <c r="T55" s="141">
        <v>280</v>
      </c>
      <c r="U55" s="190">
        <f>K55+R55</f>
        <v>351.29999999999995</v>
      </c>
      <c r="V55" s="100"/>
      <c r="W55" s="100"/>
      <c r="X55" s="100"/>
      <c r="Y55" s="100"/>
      <c r="Z55" s="100"/>
      <c r="AA55" s="100"/>
    </row>
    <row r="56" spans="1:27" s="103" customFormat="1" ht="51" customHeight="1">
      <c r="A56" s="317" t="s">
        <v>140</v>
      </c>
      <c r="B56" s="46" t="s">
        <v>243</v>
      </c>
      <c r="C56" s="20" t="s">
        <v>608</v>
      </c>
      <c r="D56" s="20" t="s">
        <v>445</v>
      </c>
      <c r="E56" s="91">
        <v>10831.35</v>
      </c>
      <c r="F56" s="12">
        <f>ROUND(S56/8*5,2)</f>
        <v>4.8099999999999996</v>
      </c>
      <c r="G56" s="12">
        <f>ROUND(E56*F56/1000,2)</f>
        <v>52.1</v>
      </c>
      <c r="H56" s="72">
        <v>53.59</v>
      </c>
      <c r="I56" s="12">
        <f>ROUND(T56/8*5,2)</f>
        <v>77.94</v>
      </c>
      <c r="J56" s="12">
        <f>ROUND(H56*I56/1000,2)</f>
        <v>4.18</v>
      </c>
      <c r="K56" s="12">
        <f>G56+J56</f>
        <v>56.28</v>
      </c>
      <c r="L56" s="91">
        <v>10831.35</v>
      </c>
      <c r="M56" s="12">
        <f>S56-F56</f>
        <v>2.8900000000000006</v>
      </c>
      <c r="N56" s="12">
        <f>ROUND(L56*M56/1000,2)</f>
        <v>31.3</v>
      </c>
      <c r="O56" s="72">
        <v>53.59</v>
      </c>
      <c r="P56" s="12">
        <f>T56-I56</f>
        <v>46.760000000000005</v>
      </c>
      <c r="Q56" s="12">
        <f>ROUND(O56*P56/1000,2)</f>
        <v>2.5099999999999998</v>
      </c>
      <c r="R56" s="12">
        <f>N56+Q56</f>
        <v>33.81</v>
      </c>
      <c r="S56" s="141">
        <v>7.7</v>
      </c>
      <c r="T56" s="141">
        <v>124.7</v>
      </c>
      <c r="U56" s="187">
        <f>K56+R56</f>
        <v>90.09</v>
      </c>
      <c r="V56" s="100"/>
      <c r="W56" s="100"/>
      <c r="X56" s="100"/>
      <c r="Y56" s="100"/>
      <c r="Z56" s="100"/>
      <c r="AA56" s="100"/>
    </row>
    <row r="57" spans="1:27" s="103" customFormat="1" ht="45" customHeight="1">
      <c r="A57" s="317"/>
      <c r="B57" s="46" t="s">
        <v>244</v>
      </c>
      <c r="C57" s="20" t="s">
        <v>608</v>
      </c>
      <c r="D57" s="20" t="s">
        <v>445</v>
      </c>
      <c r="E57" s="91">
        <v>10831.35</v>
      </c>
      <c r="F57" s="12">
        <f>ROUND(S57/8*5,2)</f>
        <v>46.88</v>
      </c>
      <c r="G57" s="12">
        <f>ROUND(E57*F57/1000,2)</f>
        <v>507.77</v>
      </c>
      <c r="H57" s="72">
        <v>53.59</v>
      </c>
      <c r="I57" s="12">
        <f>ROUND(T57/8*5,2)</f>
        <v>1625</v>
      </c>
      <c r="J57" s="12">
        <f>ROUND(H57*I57/1000,2)</f>
        <v>87.08</v>
      </c>
      <c r="K57" s="12">
        <f>G57+J57</f>
        <v>594.85</v>
      </c>
      <c r="L57" s="91">
        <v>10831.35</v>
      </c>
      <c r="M57" s="12">
        <f>S57-F57</f>
        <v>28.119999999999997</v>
      </c>
      <c r="N57" s="12">
        <f>ROUND(L57*M57/1000,2)</f>
        <v>304.58</v>
      </c>
      <c r="O57" s="72">
        <v>53.59</v>
      </c>
      <c r="P57" s="12">
        <f>T57-I57</f>
        <v>975</v>
      </c>
      <c r="Q57" s="12">
        <f>ROUND(O57*P57/1000,2)</f>
        <v>52.25</v>
      </c>
      <c r="R57" s="12">
        <f>N57+Q57</f>
        <v>356.83</v>
      </c>
      <c r="S57" s="141">
        <v>75</v>
      </c>
      <c r="T57" s="141">
        <v>2600</v>
      </c>
      <c r="U57" s="187">
        <f>K57+R57</f>
        <v>951.68000000000006</v>
      </c>
      <c r="V57" s="100"/>
      <c r="W57" s="100"/>
      <c r="X57" s="100"/>
      <c r="Y57" s="100"/>
      <c r="Z57" s="100"/>
      <c r="AA57" s="100"/>
    </row>
    <row r="58" spans="1:27" s="103" customFormat="1" ht="30" customHeight="1">
      <c r="A58" s="182" t="s">
        <v>299</v>
      </c>
      <c r="B58" s="9" t="s">
        <v>300</v>
      </c>
      <c r="C58" s="8"/>
      <c r="D58" s="8"/>
      <c r="E58" s="8"/>
      <c r="F58" s="8">
        <f>SUM(F59:F63)</f>
        <v>33.769999999999996</v>
      </c>
      <c r="G58" s="8">
        <f>SUM(G59:G63)</f>
        <v>381.59</v>
      </c>
      <c r="H58" s="8"/>
      <c r="I58" s="8">
        <f>SUM(I59:I63)</f>
        <v>287.83</v>
      </c>
      <c r="J58" s="8">
        <f>SUM(J59:J63)</f>
        <v>28.83</v>
      </c>
      <c r="K58" s="8">
        <f>SUM(K59:K63)</f>
        <v>410.42</v>
      </c>
      <c r="L58" s="8"/>
      <c r="M58" s="8">
        <f>SUM(M59:M63)</f>
        <v>20.248999999999999</v>
      </c>
      <c r="N58" s="8">
        <f>SUM(N59:N63)</f>
        <v>228.8</v>
      </c>
      <c r="O58" s="8"/>
      <c r="P58" s="8">
        <f t="shared" ref="P58:U58" si="43">SUM(P59:P63)</f>
        <v>172.69499999999999</v>
      </c>
      <c r="Q58" s="8">
        <f t="shared" si="43"/>
        <v>17.29</v>
      </c>
      <c r="R58" s="8">
        <f t="shared" si="43"/>
        <v>246.08999999999997</v>
      </c>
      <c r="S58" s="8">
        <f t="shared" si="43"/>
        <v>54.018999999999998</v>
      </c>
      <c r="T58" s="8">
        <f t="shared" si="43"/>
        <v>460.52499999999998</v>
      </c>
      <c r="U58" s="183">
        <f t="shared" si="43"/>
        <v>656.51</v>
      </c>
      <c r="V58" s="100"/>
      <c r="W58" s="100"/>
      <c r="X58" s="100"/>
      <c r="Y58" s="100"/>
      <c r="Z58" s="100"/>
      <c r="AA58" s="100"/>
    </row>
    <row r="59" spans="1:27" s="103" customFormat="1" ht="25.5">
      <c r="A59" s="186" t="s">
        <v>301</v>
      </c>
      <c r="B59" s="14" t="s">
        <v>609</v>
      </c>
      <c r="C59" s="13" t="s">
        <v>33</v>
      </c>
      <c r="D59" s="13" t="s">
        <v>29</v>
      </c>
      <c r="E59" s="68">
        <v>11299.54</v>
      </c>
      <c r="F59" s="11">
        <f>ROUND(S59/8*5,2)</f>
        <v>0.89</v>
      </c>
      <c r="G59" s="11">
        <f>ROUND(E59*F59/1000,2)</f>
        <v>10.06</v>
      </c>
      <c r="H59" s="72">
        <v>100.15</v>
      </c>
      <c r="I59" s="11">
        <f>ROUND(T59/8*5,2)</f>
        <v>18.75</v>
      </c>
      <c r="J59" s="11">
        <f>ROUND(H59*I59/1000,2)</f>
        <v>1.88</v>
      </c>
      <c r="K59" s="11">
        <f>G59+J59</f>
        <v>11.940000000000001</v>
      </c>
      <c r="L59" s="68">
        <v>11299.54</v>
      </c>
      <c r="M59" s="11">
        <f>S59-F59</f>
        <v>0.53999999999999992</v>
      </c>
      <c r="N59" s="11">
        <f>ROUND(L59*M59/1000,2)</f>
        <v>6.1</v>
      </c>
      <c r="O59" s="72">
        <v>100.15</v>
      </c>
      <c r="P59" s="11">
        <f>T59-I59</f>
        <v>11.25</v>
      </c>
      <c r="Q59" s="11">
        <f>ROUND(O59*P59/1000,2)</f>
        <v>1.1299999999999999</v>
      </c>
      <c r="R59" s="11">
        <f>N59+Q59</f>
        <v>7.2299999999999995</v>
      </c>
      <c r="S59" s="13">
        <v>1.43</v>
      </c>
      <c r="T59" s="13">
        <v>30</v>
      </c>
      <c r="U59" s="185">
        <f>K59+R59</f>
        <v>19.170000000000002</v>
      </c>
      <c r="V59" s="100"/>
      <c r="W59" s="100"/>
      <c r="X59" s="100"/>
      <c r="Y59" s="100"/>
      <c r="Z59" s="100"/>
      <c r="AA59" s="100"/>
    </row>
    <row r="60" spans="1:27" s="103" customFormat="1" ht="25.5">
      <c r="A60" s="186" t="s">
        <v>306</v>
      </c>
      <c r="B60" s="14" t="s">
        <v>309</v>
      </c>
      <c r="C60" s="13" t="s">
        <v>33</v>
      </c>
      <c r="D60" s="13" t="s">
        <v>29</v>
      </c>
      <c r="E60" s="68">
        <v>11299.54</v>
      </c>
      <c r="F60" s="13">
        <f>ROUND(S60/8*5,2)</f>
        <v>9</v>
      </c>
      <c r="G60" s="13">
        <f>ROUND(E60*F60/1000,2)</f>
        <v>101.7</v>
      </c>
      <c r="H60" s="72">
        <v>100.15</v>
      </c>
      <c r="I60" s="13">
        <f>ROUND(T60/8*5,2)</f>
        <v>121.88</v>
      </c>
      <c r="J60" s="13">
        <f>ROUND(H60*I60/1000,2)</f>
        <v>12.21</v>
      </c>
      <c r="K60" s="13">
        <f>G60+J60</f>
        <v>113.91</v>
      </c>
      <c r="L60" s="68">
        <v>11299.54</v>
      </c>
      <c r="M60" s="13">
        <f>S60-F60</f>
        <v>5.4</v>
      </c>
      <c r="N60" s="13">
        <f>ROUND(L60*M60/1000,2)</f>
        <v>61.02</v>
      </c>
      <c r="O60" s="72">
        <v>100.15</v>
      </c>
      <c r="P60" s="13">
        <f>T60-I60</f>
        <v>73.12</v>
      </c>
      <c r="Q60" s="13">
        <f>ROUND(O60*P60/1000,2)</f>
        <v>7.32</v>
      </c>
      <c r="R60" s="13">
        <f>N60+Q60</f>
        <v>68.34</v>
      </c>
      <c r="S60" s="13">
        <v>14.4</v>
      </c>
      <c r="T60" s="13">
        <v>195</v>
      </c>
      <c r="U60" s="190">
        <f>K60+R60</f>
        <v>182.25</v>
      </c>
      <c r="V60" s="100"/>
      <c r="W60" s="100"/>
      <c r="X60" s="100"/>
      <c r="Y60" s="100"/>
      <c r="Z60" s="100"/>
      <c r="AA60" s="100"/>
    </row>
    <row r="61" spans="1:27" s="103" customFormat="1" ht="38.25">
      <c r="A61" s="186" t="s">
        <v>308</v>
      </c>
      <c r="B61" s="14" t="s">
        <v>610</v>
      </c>
      <c r="C61" s="13" t="s">
        <v>33</v>
      </c>
      <c r="D61" s="13" t="s">
        <v>29</v>
      </c>
      <c r="E61" s="68">
        <v>11299.54</v>
      </c>
      <c r="F61" s="13">
        <f>ROUND(S61/8*5,2)</f>
        <v>22.38</v>
      </c>
      <c r="G61" s="13">
        <f>ROUND(E61*F61/1000,2)</f>
        <v>252.88</v>
      </c>
      <c r="H61" s="72">
        <v>100.15</v>
      </c>
      <c r="I61" s="13">
        <f>ROUND(T61/8*5,2)</f>
        <v>125</v>
      </c>
      <c r="J61" s="13">
        <f>ROUND(H61*I61/1000,2)</f>
        <v>12.52</v>
      </c>
      <c r="K61" s="13">
        <f>G61+J61</f>
        <v>265.39999999999998</v>
      </c>
      <c r="L61" s="68">
        <v>11299.54</v>
      </c>
      <c r="M61" s="13">
        <f>S61-F61</f>
        <v>13.419999999999998</v>
      </c>
      <c r="N61" s="13">
        <f>ROUND(L61*M61/1000,2)</f>
        <v>151.63999999999999</v>
      </c>
      <c r="O61" s="72">
        <v>100.15</v>
      </c>
      <c r="P61" s="13">
        <f>T61-I61</f>
        <v>75</v>
      </c>
      <c r="Q61" s="13">
        <f>ROUND(O61*P61/1000,2)</f>
        <v>7.51</v>
      </c>
      <c r="R61" s="13">
        <f>N61+Q61</f>
        <v>159.14999999999998</v>
      </c>
      <c r="S61" s="13">
        <v>35.799999999999997</v>
      </c>
      <c r="T61" s="13">
        <v>200</v>
      </c>
      <c r="U61" s="190">
        <f>K61+R61</f>
        <v>424.54999999999995</v>
      </c>
      <c r="V61" s="100"/>
      <c r="W61" s="100"/>
      <c r="X61" s="100"/>
      <c r="Y61" s="100"/>
      <c r="Z61" s="100"/>
      <c r="AA61" s="100"/>
    </row>
    <row r="62" spans="1:27" s="108" customFormat="1" ht="25.5">
      <c r="A62" s="186" t="s">
        <v>310</v>
      </c>
      <c r="B62" s="14" t="s">
        <v>315</v>
      </c>
      <c r="C62" s="13" t="s">
        <v>33</v>
      </c>
      <c r="D62" s="13" t="s">
        <v>29</v>
      </c>
      <c r="E62" s="68">
        <v>11299.54</v>
      </c>
      <c r="F62" s="13">
        <f>ROUND(S62/8*5,2)</f>
        <v>0.63</v>
      </c>
      <c r="G62" s="13">
        <f>ROUND(E62*F62/1000,2)</f>
        <v>7.12</v>
      </c>
      <c r="H62" s="72">
        <v>100.15</v>
      </c>
      <c r="I62" s="13">
        <f>ROUND(T62/8*5,2)</f>
        <v>10</v>
      </c>
      <c r="J62" s="13">
        <f>ROUND(H62*I62/1000,2)</f>
        <v>1</v>
      </c>
      <c r="K62" s="13">
        <f>G62+J62</f>
        <v>8.120000000000001</v>
      </c>
      <c r="L62" s="68">
        <v>11299.54</v>
      </c>
      <c r="M62" s="13">
        <f>S62-F62</f>
        <v>0.37</v>
      </c>
      <c r="N62" s="13">
        <f>ROUND(L62*M62/1000,2)</f>
        <v>4.18</v>
      </c>
      <c r="O62" s="72">
        <v>100.15</v>
      </c>
      <c r="P62" s="13">
        <f>T62-I62</f>
        <v>6</v>
      </c>
      <c r="Q62" s="13">
        <f>ROUND(O62*P62/1000,2)</f>
        <v>0.6</v>
      </c>
      <c r="R62" s="13">
        <f>N62+Q62</f>
        <v>4.7799999999999994</v>
      </c>
      <c r="S62" s="13">
        <v>1</v>
      </c>
      <c r="T62" s="13">
        <v>16</v>
      </c>
      <c r="U62" s="190">
        <f>K62+R62</f>
        <v>12.9</v>
      </c>
      <c r="V62" s="110"/>
      <c r="W62" s="110"/>
      <c r="X62" s="110"/>
      <c r="Y62" s="110"/>
      <c r="Z62" s="110"/>
      <c r="AA62" s="110"/>
    </row>
    <row r="63" spans="1:27" s="108" customFormat="1" ht="41.25" customHeight="1">
      <c r="A63" s="186" t="s">
        <v>312</v>
      </c>
      <c r="B63" s="14" t="s">
        <v>317</v>
      </c>
      <c r="C63" s="13" t="s">
        <v>33</v>
      </c>
      <c r="D63" s="13" t="s">
        <v>29</v>
      </c>
      <c r="E63" s="68">
        <v>11299.54</v>
      </c>
      <c r="F63" s="13">
        <f>ROUND(S63/8*5,2)</f>
        <v>0.87</v>
      </c>
      <c r="G63" s="13">
        <f>ROUND(E63*F63/1000,2)</f>
        <v>9.83</v>
      </c>
      <c r="H63" s="72">
        <v>100.15</v>
      </c>
      <c r="I63" s="13">
        <f>ROUND(T63/8*5,2)</f>
        <v>12.2</v>
      </c>
      <c r="J63" s="13">
        <f>ROUND(H63*I63/1000,2)</f>
        <v>1.22</v>
      </c>
      <c r="K63" s="13">
        <f>G63+J63</f>
        <v>11.05</v>
      </c>
      <c r="L63" s="68">
        <v>11299.54</v>
      </c>
      <c r="M63" s="13">
        <f>S63-F63</f>
        <v>0.51900000000000002</v>
      </c>
      <c r="N63" s="13">
        <f>ROUND(L63*M63/1000,2)</f>
        <v>5.86</v>
      </c>
      <c r="O63" s="72">
        <v>100.15</v>
      </c>
      <c r="P63" s="13">
        <f>T63-I63</f>
        <v>7.3249999999999993</v>
      </c>
      <c r="Q63" s="13">
        <f>ROUND(O63*P63/1000,2)</f>
        <v>0.73</v>
      </c>
      <c r="R63" s="13">
        <f>N63+Q63</f>
        <v>6.59</v>
      </c>
      <c r="S63" s="13">
        <v>1.389</v>
      </c>
      <c r="T63" s="13">
        <v>19.524999999999999</v>
      </c>
      <c r="U63" s="190">
        <f>K63+R63</f>
        <v>17.64</v>
      </c>
      <c r="V63" s="110"/>
      <c r="W63" s="110"/>
      <c r="X63" s="110"/>
      <c r="Y63" s="110"/>
      <c r="Z63" s="110"/>
      <c r="AA63" s="110"/>
    </row>
    <row r="64" spans="1:27" s="103" customFormat="1" ht="25.5">
      <c r="A64" s="241" t="s">
        <v>326</v>
      </c>
      <c r="B64" s="9" t="s">
        <v>327</v>
      </c>
      <c r="C64" s="8"/>
      <c r="D64" s="8"/>
      <c r="E64" s="9"/>
      <c r="F64" s="8">
        <f>SUM(F65:F65)</f>
        <v>1.25</v>
      </c>
      <c r="G64" s="8">
        <f>SUM(G65:G65)</f>
        <v>14.12</v>
      </c>
      <c r="H64" s="8"/>
      <c r="I64" s="8">
        <f>SUM(I65:I65)</f>
        <v>23.75</v>
      </c>
      <c r="J64" s="8">
        <f>SUM(J65:J65)</f>
        <v>2.38</v>
      </c>
      <c r="K64" s="8">
        <f>SUM(K65:K65)</f>
        <v>16.5</v>
      </c>
      <c r="L64" s="9"/>
      <c r="M64" s="8">
        <f>SUM(M65:M65)</f>
        <v>0.75</v>
      </c>
      <c r="N64" s="8">
        <f>SUM(N65:N65)</f>
        <v>8.4700000000000006</v>
      </c>
      <c r="O64" s="8"/>
      <c r="P64" s="8">
        <f t="shared" ref="P64:U64" si="44">SUM(P65:P65)</f>
        <v>14.25</v>
      </c>
      <c r="Q64" s="8">
        <f t="shared" si="44"/>
        <v>1.43</v>
      </c>
      <c r="R64" s="8">
        <f t="shared" si="44"/>
        <v>9.9</v>
      </c>
      <c r="S64" s="8">
        <f t="shared" si="44"/>
        <v>2</v>
      </c>
      <c r="T64" s="8">
        <f t="shared" si="44"/>
        <v>38</v>
      </c>
      <c r="U64" s="183">
        <f t="shared" si="44"/>
        <v>26.4</v>
      </c>
      <c r="V64" s="100"/>
      <c r="W64" s="100"/>
      <c r="X64" s="100"/>
      <c r="Y64" s="100"/>
      <c r="Z64" s="100"/>
      <c r="AA64" s="100"/>
    </row>
    <row r="65" spans="1:27" s="103" customFormat="1" ht="69.75" customHeight="1">
      <c r="A65" s="186" t="s">
        <v>611</v>
      </c>
      <c r="B65" s="14" t="s">
        <v>612</v>
      </c>
      <c r="C65" s="13" t="s">
        <v>45</v>
      </c>
      <c r="D65" s="13" t="s">
        <v>29</v>
      </c>
      <c r="E65" s="68">
        <v>11299.54</v>
      </c>
      <c r="F65" s="13">
        <f>ROUND(S65/8*5,2)</f>
        <v>1.25</v>
      </c>
      <c r="G65" s="13">
        <f>ROUND(E65*F65/1000,2)</f>
        <v>14.12</v>
      </c>
      <c r="H65" s="72">
        <v>100.15</v>
      </c>
      <c r="I65" s="13">
        <f>ROUND(T65/8*5,2)</f>
        <v>23.75</v>
      </c>
      <c r="J65" s="13">
        <f>ROUND(H65*I65/1000,2)</f>
        <v>2.38</v>
      </c>
      <c r="K65" s="13">
        <f>G65+J65</f>
        <v>16.5</v>
      </c>
      <c r="L65" s="68">
        <v>11299.54</v>
      </c>
      <c r="M65" s="13">
        <f>S65-F65</f>
        <v>0.75</v>
      </c>
      <c r="N65" s="13">
        <f>ROUND(L65*M65/1000,2)</f>
        <v>8.4700000000000006</v>
      </c>
      <c r="O65" s="72">
        <v>100.15</v>
      </c>
      <c r="P65" s="13">
        <f>T65-I65</f>
        <v>14.25</v>
      </c>
      <c r="Q65" s="13">
        <f>ROUND(O65*P65/1000,2)</f>
        <v>1.43</v>
      </c>
      <c r="R65" s="13">
        <f>N65+Q65</f>
        <v>9.9</v>
      </c>
      <c r="S65" s="13">
        <v>2</v>
      </c>
      <c r="T65" s="13">
        <v>38</v>
      </c>
      <c r="U65" s="190">
        <f>K65+R65</f>
        <v>26.4</v>
      </c>
      <c r="V65" s="100"/>
      <c r="W65" s="100"/>
      <c r="X65" s="100"/>
      <c r="Y65" s="100"/>
      <c r="Z65" s="100"/>
      <c r="AA65" s="100"/>
    </row>
    <row r="66" spans="1:27" s="103" customFormat="1" ht="25.5">
      <c r="A66" s="182" t="s">
        <v>330</v>
      </c>
      <c r="B66" s="9" t="s">
        <v>331</v>
      </c>
      <c r="C66" s="8"/>
      <c r="D66" s="8"/>
      <c r="E66" s="8"/>
      <c r="F66" s="8">
        <f>F67</f>
        <v>6.41</v>
      </c>
      <c r="G66" s="8">
        <f>G67</f>
        <v>72.430000000000007</v>
      </c>
      <c r="H66" s="8"/>
      <c r="I66" s="8">
        <f>I67</f>
        <v>115.66</v>
      </c>
      <c r="J66" s="8">
        <f>J67</f>
        <v>11.58</v>
      </c>
      <c r="K66" s="8">
        <f>K67</f>
        <v>84.01</v>
      </c>
      <c r="L66" s="8"/>
      <c r="M66" s="8">
        <f>M67</f>
        <v>3.8499999999999996</v>
      </c>
      <c r="N66" s="8">
        <f>N67</f>
        <v>43.5</v>
      </c>
      <c r="O66" s="8"/>
      <c r="P66" s="8">
        <f t="shared" ref="P66:U66" si="45">P67</f>
        <v>69.390000000000015</v>
      </c>
      <c r="Q66" s="8">
        <f t="shared" si="45"/>
        <v>6.95</v>
      </c>
      <c r="R66" s="8">
        <f t="shared" si="45"/>
        <v>50.45</v>
      </c>
      <c r="S66" s="8">
        <f t="shared" si="45"/>
        <v>10.26</v>
      </c>
      <c r="T66" s="8">
        <f t="shared" si="45"/>
        <v>185.05</v>
      </c>
      <c r="U66" s="183">
        <f t="shared" si="45"/>
        <v>134.46</v>
      </c>
      <c r="V66" s="100"/>
      <c r="W66" s="100"/>
      <c r="X66" s="100"/>
      <c r="Y66" s="100"/>
      <c r="Z66" s="100"/>
      <c r="AA66" s="100"/>
    </row>
    <row r="67" spans="1:27" s="103" customFormat="1" ht="40.5" customHeight="1">
      <c r="A67" s="194" t="s">
        <v>613</v>
      </c>
      <c r="B67" s="52" t="s">
        <v>333</v>
      </c>
      <c r="C67" s="12" t="s">
        <v>45</v>
      </c>
      <c r="D67" s="12" t="s">
        <v>29</v>
      </c>
      <c r="E67" s="68">
        <v>11299.54</v>
      </c>
      <c r="F67" s="12">
        <f>ROUND(S67/8*5,2)</f>
        <v>6.41</v>
      </c>
      <c r="G67" s="12">
        <f>ROUND(E67*F67/1000,2)</f>
        <v>72.430000000000007</v>
      </c>
      <c r="H67" s="72">
        <v>100.15</v>
      </c>
      <c r="I67" s="12">
        <f>ROUND(T67/8*5,2)</f>
        <v>115.66</v>
      </c>
      <c r="J67" s="12">
        <f>ROUND(H67*I67/1000,2)</f>
        <v>11.58</v>
      </c>
      <c r="K67" s="12">
        <f>G67+J67</f>
        <v>84.01</v>
      </c>
      <c r="L67" s="68">
        <v>11299.54</v>
      </c>
      <c r="M67" s="12">
        <f>S67-F67</f>
        <v>3.8499999999999996</v>
      </c>
      <c r="N67" s="12">
        <f>ROUND(L67*M67/1000,2)</f>
        <v>43.5</v>
      </c>
      <c r="O67" s="72">
        <v>100.15</v>
      </c>
      <c r="P67" s="12">
        <f>T67-I67</f>
        <v>69.390000000000015</v>
      </c>
      <c r="Q67" s="12">
        <f>ROUND(O67*P67/1000,2)</f>
        <v>6.95</v>
      </c>
      <c r="R67" s="12">
        <f>N67+Q67</f>
        <v>50.45</v>
      </c>
      <c r="S67" s="12">
        <v>10.26</v>
      </c>
      <c r="T67" s="12">
        <v>185.05</v>
      </c>
      <c r="U67" s="187">
        <f>K67+R67</f>
        <v>134.46</v>
      </c>
      <c r="V67" s="100"/>
      <c r="W67" s="100"/>
      <c r="X67" s="100"/>
      <c r="Y67" s="100"/>
      <c r="Z67" s="100"/>
      <c r="AA67" s="100"/>
    </row>
    <row r="68" spans="1:27" s="103" customFormat="1" ht="35.1" customHeight="1">
      <c r="A68" s="182" t="s">
        <v>340</v>
      </c>
      <c r="B68" s="9" t="s">
        <v>341</v>
      </c>
      <c r="C68" s="8"/>
      <c r="D68" s="8"/>
      <c r="E68" s="8"/>
      <c r="F68" s="8">
        <f>F69+F71+F70</f>
        <v>0.8899999999999999</v>
      </c>
      <c r="G68" s="8">
        <f>G69+G71+G70</f>
        <v>9.57</v>
      </c>
      <c r="H68" s="8"/>
      <c r="I68" s="8">
        <f>I69+I71+I70</f>
        <v>15.920000000000002</v>
      </c>
      <c r="J68" s="8">
        <f>J69+J71+J70</f>
        <v>1.94</v>
      </c>
      <c r="K68" s="8">
        <f>K69+K71+K70</f>
        <v>11.51</v>
      </c>
      <c r="L68" s="8"/>
      <c r="M68" s="8">
        <f>M69+M71+M70</f>
        <v>0.54</v>
      </c>
      <c r="N68" s="8">
        <f>N69+N71+N70</f>
        <v>5.82</v>
      </c>
      <c r="O68" s="8"/>
      <c r="P68" s="8">
        <f t="shared" ref="P68:U68" si="46">P69+P71+P70</f>
        <v>9.5399999999999991</v>
      </c>
      <c r="Q68" s="8">
        <f t="shared" si="46"/>
        <v>1.1600000000000001</v>
      </c>
      <c r="R68" s="8">
        <f t="shared" si="46"/>
        <v>6.98</v>
      </c>
      <c r="S68" s="8">
        <f t="shared" si="46"/>
        <v>1.4300000000000002</v>
      </c>
      <c r="T68" s="8">
        <f t="shared" si="46"/>
        <v>25.46</v>
      </c>
      <c r="U68" s="183">
        <f t="shared" si="46"/>
        <v>18.489999999999998</v>
      </c>
      <c r="V68" s="100"/>
      <c r="W68" s="100"/>
      <c r="X68" s="100"/>
      <c r="Y68" s="100"/>
      <c r="Z68" s="100"/>
      <c r="AA68" s="100"/>
    </row>
    <row r="69" spans="1:27" ht="36.75" customHeight="1">
      <c r="A69" s="218" t="s">
        <v>614</v>
      </c>
      <c r="B69" s="66" t="s">
        <v>350</v>
      </c>
      <c r="C69" s="11" t="s">
        <v>45</v>
      </c>
      <c r="D69" s="11" t="s">
        <v>29</v>
      </c>
      <c r="E69" s="68">
        <v>11299.54</v>
      </c>
      <c r="F69" s="11">
        <f>ROUND(S69/8*5,2)</f>
        <v>0.5</v>
      </c>
      <c r="G69" s="11">
        <f>ROUND(E69*F69/1000,2)</f>
        <v>5.65</v>
      </c>
      <c r="H69" s="72">
        <v>100.15</v>
      </c>
      <c r="I69" s="11">
        <f>ROUND(T69/8*5,2)</f>
        <v>9.3800000000000008</v>
      </c>
      <c r="J69" s="11">
        <f>ROUND(H69*I69/1000,2)</f>
        <v>0.94</v>
      </c>
      <c r="K69" s="11">
        <f>G69+J69</f>
        <v>6.59</v>
      </c>
      <c r="L69" s="68">
        <v>11299.54</v>
      </c>
      <c r="M69" s="11">
        <f>S69-F69</f>
        <v>0.30000000000000004</v>
      </c>
      <c r="N69" s="11">
        <f>ROUND(L69*M69/1000,2)</f>
        <v>3.39</v>
      </c>
      <c r="O69" s="72">
        <v>100.15</v>
      </c>
      <c r="P69" s="11">
        <f>T69-I69</f>
        <v>5.6199999999999992</v>
      </c>
      <c r="Q69" s="11">
        <f>ROUND(O69*P69/1000,2)</f>
        <v>0.56000000000000005</v>
      </c>
      <c r="R69" s="11">
        <f>N69+Q69</f>
        <v>3.95</v>
      </c>
      <c r="S69" s="13">
        <v>0.8</v>
      </c>
      <c r="T69" s="13">
        <v>15</v>
      </c>
      <c r="U69" s="185">
        <f>K69+R69</f>
        <v>10.54</v>
      </c>
    </row>
    <row r="70" spans="1:27" ht="60" customHeight="1">
      <c r="A70" s="311" t="s">
        <v>615</v>
      </c>
      <c r="B70" s="123" t="s">
        <v>616</v>
      </c>
      <c r="C70" s="20" t="s">
        <v>441</v>
      </c>
      <c r="D70" s="12" t="s">
        <v>271</v>
      </c>
      <c r="E70" s="91">
        <v>12726.53</v>
      </c>
      <c r="F70" s="12">
        <f>ROUND(S70/8*5,2)</f>
        <v>0.28999999999999998</v>
      </c>
      <c r="G70" s="12">
        <f>ROUND(E70*F70/1000,2)</f>
        <v>3.69</v>
      </c>
      <c r="H70" s="72">
        <v>175.85</v>
      </c>
      <c r="I70" s="12">
        <f>ROUND(T70/8*5,2)</f>
        <v>5.19</v>
      </c>
      <c r="J70" s="12">
        <f>ROUND(H70*I70/1000,2)</f>
        <v>0.91</v>
      </c>
      <c r="K70" s="12">
        <f>G70+J70</f>
        <v>4.5999999999999996</v>
      </c>
      <c r="L70" s="91">
        <v>12726.53</v>
      </c>
      <c r="M70" s="12">
        <f>S70-F70</f>
        <v>0.18</v>
      </c>
      <c r="N70" s="12">
        <f>ROUND(L70*M70/1000,2)</f>
        <v>2.29</v>
      </c>
      <c r="O70" s="72">
        <v>175.85</v>
      </c>
      <c r="P70" s="12">
        <f>T70-I70</f>
        <v>3.1100000000000003</v>
      </c>
      <c r="Q70" s="12">
        <f>ROUND(O70*P70/1000,2)</f>
        <v>0.55000000000000004</v>
      </c>
      <c r="R70" s="12">
        <f>N70+Q70</f>
        <v>2.84</v>
      </c>
      <c r="S70" s="13">
        <v>0.47</v>
      </c>
      <c r="T70" s="13">
        <v>8.3000000000000007</v>
      </c>
      <c r="U70" s="187">
        <f>K70+R70</f>
        <v>7.4399999999999995</v>
      </c>
    </row>
    <row r="71" spans="1:27" ht="44.25" customHeight="1">
      <c r="A71" s="311"/>
      <c r="B71" s="94" t="s">
        <v>369</v>
      </c>
      <c r="C71" s="13" t="s">
        <v>370</v>
      </c>
      <c r="D71" s="13" t="s">
        <v>40</v>
      </c>
      <c r="E71" s="79">
        <v>2320.34</v>
      </c>
      <c r="F71" s="12">
        <f>ROUND(S71/8*5,2)</f>
        <v>0.1</v>
      </c>
      <c r="G71" s="12">
        <f>ROUND(E71*F71/1000,2)</f>
        <v>0.23</v>
      </c>
      <c r="H71" s="124">
        <v>63.22</v>
      </c>
      <c r="I71" s="12">
        <f>ROUND(T71/8*5,2)</f>
        <v>1.35</v>
      </c>
      <c r="J71" s="12">
        <f>ROUND(H71*I71/1000,2)</f>
        <v>0.09</v>
      </c>
      <c r="K71" s="12">
        <f>G71+J71</f>
        <v>0.32</v>
      </c>
      <c r="L71" s="79">
        <v>2320.34</v>
      </c>
      <c r="M71" s="12">
        <f>S71-F71</f>
        <v>0.06</v>
      </c>
      <c r="N71" s="12">
        <f>ROUND(L71*M71/1000,2)</f>
        <v>0.14000000000000001</v>
      </c>
      <c r="O71" s="124">
        <v>63.22</v>
      </c>
      <c r="P71" s="12">
        <f>T71-I71</f>
        <v>0.81</v>
      </c>
      <c r="Q71" s="12">
        <f>ROUND(O71*P71/1000,2)</f>
        <v>0.05</v>
      </c>
      <c r="R71" s="12">
        <f>N71+Q71</f>
        <v>0.19</v>
      </c>
      <c r="S71" s="13">
        <v>0.16</v>
      </c>
      <c r="T71" s="13">
        <v>2.16</v>
      </c>
      <c r="U71" s="187">
        <f>K71+R71</f>
        <v>0.51</v>
      </c>
    </row>
    <row r="72" spans="1:27" s="103" customFormat="1" ht="42" customHeight="1">
      <c r="A72" s="216" t="s">
        <v>21</v>
      </c>
      <c r="B72" s="9" t="s">
        <v>375</v>
      </c>
      <c r="C72" s="8"/>
      <c r="D72" s="8"/>
      <c r="E72" s="8"/>
      <c r="F72" s="8">
        <f>SUM(F73:F73)</f>
        <v>40.630000000000003</v>
      </c>
      <c r="G72" s="8">
        <f>SUM(G73:G73)</f>
        <v>459.1</v>
      </c>
      <c r="H72" s="8"/>
      <c r="I72" s="8">
        <f>SUM(I73:I73)</f>
        <v>500</v>
      </c>
      <c r="J72" s="8">
        <f>SUM(J73:J73)</f>
        <v>50.08</v>
      </c>
      <c r="K72" s="8">
        <f>SUM(K73:K73)</f>
        <v>509.18</v>
      </c>
      <c r="L72" s="8"/>
      <c r="M72" s="8">
        <f>SUM(M73:M73)</f>
        <v>24.369999999999997</v>
      </c>
      <c r="N72" s="8">
        <f>SUM(N73:N73)</f>
        <v>275.37</v>
      </c>
      <c r="O72" s="8"/>
      <c r="P72" s="8">
        <f t="shared" ref="P72:U72" si="47">SUM(P73:P73)</f>
        <v>300</v>
      </c>
      <c r="Q72" s="8">
        <f t="shared" si="47"/>
        <v>30.05</v>
      </c>
      <c r="R72" s="8">
        <f t="shared" si="47"/>
        <v>305.42</v>
      </c>
      <c r="S72" s="8">
        <f t="shared" si="47"/>
        <v>65</v>
      </c>
      <c r="T72" s="8">
        <f t="shared" si="47"/>
        <v>800</v>
      </c>
      <c r="U72" s="183">
        <f t="shared" si="47"/>
        <v>814.6</v>
      </c>
    </row>
    <row r="73" spans="1:27" s="103" customFormat="1" ht="50.25" customHeight="1" thickBot="1">
      <c r="A73" s="217" t="s">
        <v>376</v>
      </c>
      <c r="B73" s="123" t="s">
        <v>377</v>
      </c>
      <c r="C73" s="12" t="s">
        <v>33</v>
      </c>
      <c r="D73" s="12" t="s">
        <v>29</v>
      </c>
      <c r="E73" s="68">
        <v>11299.54</v>
      </c>
      <c r="F73" s="12">
        <f>ROUND(S73/8*5,2)</f>
        <v>40.630000000000003</v>
      </c>
      <c r="G73" s="12">
        <f>ROUND(E73*F73/1000,2)</f>
        <v>459.1</v>
      </c>
      <c r="H73" s="68">
        <v>100.15</v>
      </c>
      <c r="I73" s="12">
        <f>ROUND(T73/8*5,2)</f>
        <v>500</v>
      </c>
      <c r="J73" s="12">
        <f>ROUND(H73*I73/1000,2)</f>
        <v>50.08</v>
      </c>
      <c r="K73" s="12">
        <f>G73+J73</f>
        <v>509.18</v>
      </c>
      <c r="L73" s="68">
        <v>11299.54</v>
      </c>
      <c r="M73" s="12">
        <f>S73-F73</f>
        <v>24.369999999999997</v>
      </c>
      <c r="N73" s="12">
        <f>ROUND(L73*M73/1000,2)</f>
        <v>275.37</v>
      </c>
      <c r="O73" s="68">
        <v>100.15</v>
      </c>
      <c r="P73" s="12">
        <f>T73-I73</f>
        <v>300</v>
      </c>
      <c r="Q73" s="12">
        <f>ROUND(O73*P73/1000,2)</f>
        <v>30.05</v>
      </c>
      <c r="R73" s="12">
        <f>N73+Q73</f>
        <v>305.42</v>
      </c>
      <c r="S73" s="12">
        <v>65</v>
      </c>
      <c r="T73" s="12">
        <v>800</v>
      </c>
      <c r="U73" s="187">
        <f>K73+R73</f>
        <v>814.6</v>
      </c>
      <c r="V73" s="100"/>
      <c r="W73" s="100"/>
      <c r="X73" s="100"/>
      <c r="Y73" s="100"/>
      <c r="Z73" s="100"/>
      <c r="AA73" s="100"/>
    </row>
    <row r="74" spans="1:27" s="64" customFormat="1" ht="17.25" customHeight="1">
      <c r="A74" s="242"/>
      <c r="B74" s="243" t="s">
        <v>900</v>
      </c>
      <c r="C74" s="244"/>
      <c r="D74" s="244"/>
      <c r="E74" s="244"/>
      <c r="F74" s="244">
        <f>SUM(F75:F76)</f>
        <v>1016.7299999999999</v>
      </c>
      <c r="G74" s="244">
        <f>SUM(G75:G76)</f>
        <v>16079.599999999999</v>
      </c>
      <c r="H74" s="244"/>
      <c r="I74" s="244">
        <f>SUM(I75:I76)</f>
        <v>12530.89</v>
      </c>
      <c r="J74" s="244">
        <f>SUM(J75:J76)</f>
        <v>1428.91</v>
      </c>
      <c r="K74" s="244">
        <f>SUM(K75:K76)</f>
        <v>17508.510000000002</v>
      </c>
      <c r="L74" s="244"/>
      <c r="M74" s="244">
        <f>SUM(M75:M76)</f>
        <v>609.94900000000007</v>
      </c>
      <c r="N74" s="244">
        <f>SUM(N75:N76)</f>
        <v>9646.4699999999993</v>
      </c>
      <c r="O74" s="244"/>
      <c r="P74" s="244">
        <f t="shared" ref="P74:U74" si="48">SUM(P75:P76)</f>
        <v>7518.4549999999999</v>
      </c>
      <c r="Q74" s="244">
        <f t="shared" si="48"/>
        <v>857.36999999999989</v>
      </c>
      <c r="R74" s="244">
        <f t="shared" si="48"/>
        <v>10503.839999999998</v>
      </c>
      <c r="S74" s="244">
        <f t="shared" si="48"/>
        <v>1626.6790000000001</v>
      </c>
      <c r="T74" s="244">
        <f t="shared" si="48"/>
        <v>20049.344999999998</v>
      </c>
      <c r="U74" s="245">
        <f t="shared" si="48"/>
        <v>28012.350000000002</v>
      </c>
      <c r="V74" s="100"/>
      <c r="W74" s="100"/>
      <c r="X74" s="100"/>
      <c r="Y74" s="100"/>
      <c r="Z74" s="100"/>
      <c r="AA74" s="100"/>
    </row>
    <row r="75" spans="1:27" s="64" customFormat="1">
      <c r="A75" s="198"/>
      <c r="B75" s="59" t="s">
        <v>103</v>
      </c>
      <c r="C75" s="58"/>
      <c r="D75" s="58"/>
      <c r="E75" s="58"/>
      <c r="F75" s="58">
        <f>F10+F12+F24+F58+F64+F66+F68+F72</f>
        <v>806.46999999999991</v>
      </c>
      <c r="G75" s="58">
        <f>G10+G12+G24+G58+G64+G66+G68+G72</f>
        <v>13568.64</v>
      </c>
      <c r="H75" s="58"/>
      <c r="I75" s="58">
        <f>I10+I12+I24+I58+I64+I66+I68+I72</f>
        <v>8192.32</v>
      </c>
      <c r="J75" s="58">
        <f>J10+J12+J24+J58+J64+J66+J68+J72</f>
        <v>1044.69</v>
      </c>
      <c r="K75" s="58">
        <f>K10+K12+K24+K58+K64+K66+K68+K72</f>
        <v>14613.330000000002</v>
      </c>
      <c r="L75" s="58"/>
      <c r="M75" s="58">
        <f>M10+M12+M24+M58+M64+M66+M68+M72</f>
        <v>483.82900000000012</v>
      </c>
      <c r="N75" s="58">
        <f>N10+N12+N24+N58+N64+N66+N68+N72</f>
        <v>8140.4199999999992</v>
      </c>
      <c r="O75" s="58"/>
      <c r="P75" s="58">
        <f t="shared" ref="P75:U75" si="49">P10+P12+P24+P58+P64+P66+P68+P72</f>
        <v>4915.335</v>
      </c>
      <c r="Q75" s="58">
        <f t="shared" si="49"/>
        <v>626.82999999999993</v>
      </c>
      <c r="R75" s="58">
        <f t="shared" si="49"/>
        <v>8767.2499999999982</v>
      </c>
      <c r="S75" s="58">
        <f t="shared" si="49"/>
        <v>1290.299</v>
      </c>
      <c r="T75" s="58">
        <f t="shared" si="49"/>
        <v>13107.654999999997</v>
      </c>
      <c r="U75" s="199">
        <f t="shared" si="49"/>
        <v>23380.58</v>
      </c>
      <c r="V75" s="100"/>
      <c r="W75" s="100"/>
      <c r="X75" s="100"/>
      <c r="Y75" s="100"/>
      <c r="Z75" s="100"/>
      <c r="AA75" s="100"/>
    </row>
    <row r="76" spans="1:27" s="64" customFormat="1" ht="13.5" thickBot="1">
      <c r="A76" s="200"/>
      <c r="B76" s="201" t="s">
        <v>104</v>
      </c>
      <c r="C76" s="202"/>
      <c r="D76" s="202"/>
      <c r="E76" s="202"/>
      <c r="F76" s="202">
        <f>F25</f>
        <v>210.26</v>
      </c>
      <c r="G76" s="202">
        <f>G25</f>
        <v>2510.96</v>
      </c>
      <c r="H76" s="202"/>
      <c r="I76" s="202">
        <f>I25</f>
        <v>4338.57</v>
      </c>
      <c r="J76" s="202">
        <f>J25</f>
        <v>384.21999999999997</v>
      </c>
      <c r="K76" s="202">
        <f>K25</f>
        <v>2895.18</v>
      </c>
      <c r="L76" s="202"/>
      <c r="M76" s="202">
        <f>M25</f>
        <v>126.12</v>
      </c>
      <c r="N76" s="202">
        <f>N25</f>
        <v>1506.05</v>
      </c>
      <c r="O76" s="202"/>
      <c r="P76" s="202">
        <f t="shared" ref="P76:U76" si="50">P25</f>
        <v>2603.12</v>
      </c>
      <c r="Q76" s="202">
        <f t="shared" si="50"/>
        <v>230.54</v>
      </c>
      <c r="R76" s="202">
        <f t="shared" si="50"/>
        <v>1736.5900000000001</v>
      </c>
      <c r="S76" s="202">
        <f t="shared" si="50"/>
        <v>336.38</v>
      </c>
      <c r="T76" s="202">
        <f t="shared" si="50"/>
        <v>6941.69</v>
      </c>
      <c r="U76" s="203">
        <f t="shared" si="50"/>
        <v>4631.7699999999995</v>
      </c>
      <c r="V76" s="100"/>
      <c r="W76" s="100"/>
      <c r="X76" s="100"/>
      <c r="Y76" s="100"/>
      <c r="Z76" s="100"/>
      <c r="AA76" s="100"/>
    </row>
    <row r="79" spans="1:27">
      <c r="I79" s="98"/>
    </row>
  </sheetData>
  <mergeCells count="40">
    <mergeCell ref="B5:U5"/>
    <mergeCell ref="R1:U1"/>
    <mergeCell ref="R2:U2"/>
    <mergeCell ref="H3:J3"/>
    <mergeCell ref="R4:T4"/>
    <mergeCell ref="R3:U3"/>
    <mergeCell ref="E6:K6"/>
    <mergeCell ref="L6:R6"/>
    <mergeCell ref="N7:N8"/>
    <mergeCell ref="O7:O8"/>
    <mergeCell ref="P7:P8"/>
    <mergeCell ref="Q7:Q8"/>
    <mergeCell ref="I7:I8"/>
    <mergeCell ref="J7:J8"/>
    <mergeCell ref="K7:K8"/>
    <mergeCell ref="L7:L8"/>
    <mergeCell ref="M7:M8"/>
    <mergeCell ref="S7:S8"/>
    <mergeCell ref="T7:T8"/>
    <mergeCell ref="U7:U8"/>
    <mergeCell ref="A26:A27"/>
    <mergeCell ref="A56:A57"/>
    <mergeCell ref="A28:A29"/>
    <mergeCell ref="A6:A8"/>
    <mergeCell ref="B6:B8"/>
    <mergeCell ref="C6:C8"/>
    <mergeCell ref="D6:D8"/>
    <mergeCell ref="R7:R8"/>
    <mergeCell ref="S6:U6"/>
    <mergeCell ref="E7:E8"/>
    <mergeCell ref="F7:F8"/>
    <mergeCell ref="G7:G8"/>
    <mergeCell ref="H7:H8"/>
    <mergeCell ref="A70:A71"/>
    <mergeCell ref="A30:A31"/>
    <mergeCell ref="A33:A35"/>
    <mergeCell ref="A37:A38"/>
    <mergeCell ref="A40:A41"/>
    <mergeCell ref="A42:A48"/>
    <mergeCell ref="A50:A55"/>
  </mergeCells>
  <pageMargins left="0.39370078740157483" right="0.39370078740157483" top="0.78740157480314965" bottom="1.0629921259842521" header="0.39370078740157483" footer="0.74803149606299213"/>
  <pageSetup paperSize="9" scale="51" fitToHeight="0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25"/>
  <sheetViews>
    <sheetView zoomScaleNormal="100" workbookViewId="0">
      <selection activeCell="A215" sqref="A215:L217"/>
    </sheetView>
  </sheetViews>
  <sheetFormatPr defaultColWidth="10" defaultRowHeight="12.75" outlineLevelCol="1"/>
  <cols>
    <col min="1" max="1" width="7.42578125" style="3" customWidth="1"/>
    <col min="2" max="2" width="35.42578125" style="1" customWidth="1"/>
    <col min="3" max="3" width="18.140625" style="4" customWidth="1"/>
    <col min="4" max="4" width="18.28515625" style="4" customWidth="1"/>
    <col min="5" max="5" width="10" style="1" customWidth="1"/>
    <col min="6" max="6" width="13.5703125" style="1" customWidth="1"/>
    <col min="7" max="7" width="10" style="1" customWidth="1"/>
    <col min="8" max="8" width="11.7109375" style="1" customWidth="1"/>
    <col min="9" max="9" width="10.42578125" style="1" customWidth="1"/>
    <col min="10" max="10" width="10" style="1" customWidth="1"/>
    <col min="11" max="11" width="10.28515625" style="1" customWidth="1"/>
    <col min="12" max="12" width="10.7109375" style="1" customWidth="1" outlineLevel="1"/>
    <col min="13" max="257" width="10" style="1" customWidth="1"/>
    <col min="258" max="258" width="10" style="5" customWidth="1"/>
    <col min="259" max="16384" width="10" style="5"/>
  </cols>
  <sheetData>
    <row r="1" spans="1:257" s="268" customFormat="1" ht="15.75" customHeight="1">
      <c r="A1" s="265"/>
      <c r="B1" s="279"/>
      <c r="C1" s="269"/>
      <c r="D1" s="266"/>
      <c r="E1" s="263"/>
      <c r="F1" s="263"/>
      <c r="G1" s="263"/>
      <c r="H1" s="263"/>
      <c r="I1" s="339" t="s">
        <v>617</v>
      </c>
      <c r="J1" s="339"/>
      <c r="K1" s="339"/>
      <c r="L1" s="339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  <c r="IW1" s="263"/>
    </row>
    <row r="2" spans="1:257" s="268" customFormat="1" ht="20.25" customHeight="1">
      <c r="A2" s="265"/>
      <c r="B2" s="279"/>
      <c r="C2" s="269"/>
      <c r="D2" s="266"/>
      <c r="E2" s="263"/>
      <c r="F2" s="263"/>
      <c r="G2" s="263"/>
      <c r="H2" s="263"/>
      <c r="I2" s="315" t="s">
        <v>1</v>
      </c>
      <c r="J2" s="315"/>
      <c r="K2" s="315"/>
      <c r="L2" s="315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  <c r="ES2" s="263"/>
      <c r="ET2" s="263"/>
      <c r="EU2" s="263"/>
      <c r="EV2" s="263"/>
      <c r="EW2" s="263"/>
      <c r="EX2" s="263"/>
      <c r="EY2" s="263"/>
      <c r="EZ2" s="263"/>
      <c r="FA2" s="263"/>
      <c r="FB2" s="263"/>
      <c r="FC2" s="263"/>
      <c r="FD2" s="263"/>
      <c r="FE2" s="263"/>
      <c r="FF2" s="263"/>
      <c r="FG2" s="263"/>
      <c r="FH2" s="263"/>
      <c r="FI2" s="263"/>
      <c r="FJ2" s="263"/>
      <c r="FK2" s="263"/>
      <c r="FL2" s="263"/>
      <c r="FM2" s="263"/>
      <c r="FN2" s="263"/>
      <c r="FO2" s="263"/>
      <c r="FP2" s="263"/>
      <c r="FQ2" s="263"/>
      <c r="FR2" s="263"/>
      <c r="FS2" s="263"/>
      <c r="FT2" s="263"/>
      <c r="FU2" s="263"/>
      <c r="FV2" s="263"/>
      <c r="FW2" s="263"/>
      <c r="FX2" s="263"/>
      <c r="FY2" s="263"/>
      <c r="FZ2" s="263"/>
      <c r="GA2" s="263"/>
      <c r="GB2" s="263"/>
      <c r="GC2" s="263"/>
      <c r="GD2" s="263"/>
      <c r="GE2" s="263"/>
      <c r="GF2" s="263"/>
      <c r="GG2" s="263"/>
      <c r="GH2" s="263"/>
      <c r="GI2" s="263"/>
      <c r="GJ2" s="263"/>
      <c r="GK2" s="263"/>
      <c r="GL2" s="263"/>
      <c r="GM2" s="263"/>
      <c r="GN2" s="263"/>
      <c r="GO2" s="263"/>
      <c r="GP2" s="263"/>
      <c r="GQ2" s="263"/>
      <c r="GR2" s="263"/>
      <c r="GS2" s="263"/>
      <c r="GT2" s="263"/>
      <c r="GU2" s="263"/>
      <c r="GV2" s="263"/>
      <c r="GW2" s="263"/>
      <c r="GX2" s="263"/>
      <c r="GY2" s="263"/>
      <c r="GZ2" s="263"/>
      <c r="HA2" s="263"/>
      <c r="HB2" s="263"/>
      <c r="HC2" s="263"/>
      <c r="HD2" s="263"/>
      <c r="HE2" s="263"/>
      <c r="HF2" s="263"/>
      <c r="HG2" s="263"/>
      <c r="HH2" s="263"/>
      <c r="HI2" s="263"/>
      <c r="HJ2" s="263"/>
      <c r="HK2" s="263"/>
      <c r="HL2" s="263"/>
      <c r="HM2" s="263"/>
      <c r="HN2" s="263"/>
      <c r="HO2" s="263"/>
      <c r="HP2" s="263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  <c r="IR2" s="263"/>
      <c r="IS2" s="263"/>
      <c r="IT2" s="263"/>
      <c r="IU2" s="263"/>
      <c r="IV2" s="263"/>
      <c r="IW2" s="263"/>
    </row>
    <row r="3" spans="1:257" s="268" customFormat="1" ht="12.75" customHeight="1">
      <c r="A3" s="265"/>
      <c r="B3" s="279"/>
      <c r="C3" s="269"/>
      <c r="D3" s="266"/>
      <c r="E3" s="263"/>
      <c r="F3" s="263"/>
      <c r="G3" s="263"/>
      <c r="H3" s="263"/>
      <c r="I3" s="315" t="s">
        <v>2</v>
      </c>
      <c r="J3" s="315"/>
      <c r="K3" s="315"/>
      <c r="L3" s="315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  <c r="ES3" s="263"/>
      <c r="ET3" s="263"/>
      <c r="EU3" s="263"/>
      <c r="EV3" s="263"/>
      <c r="EW3" s="263"/>
      <c r="EX3" s="263"/>
      <c r="EY3" s="263"/>
      <c r="EZ3" s="263"/>
      <c r="FA3" s="263"/>
      <c r="FB3" s="263"/>
      <c r="FC3" s="263"/>
      <c r="FD3" s="263"/>
      <c r="FE3" s="263"/>
      <c r="FF3" s="263"/>
      <c r="FG3" s="263"/>
      <c r="FH3" s="263"/>
      <c r="FI3" s="263"/>
      <c r="FJ3" s="263"/>
      <c r="FK3" s="263"/>
      <c r="FL3" s="263"/>
      <c r="FM3" s="263"/>
      <c r="FN3" s="263"/>
      <c r="FO3" s="263"/>
      <c r="FP3" s="263"/>
      <c r="FQ3" s="263"/>
      <c r="FR3" s="263"/>
      <c r="FS3" s="263"/>
      <c r="FT3" s="263"/>
      <c r="FU3" s="263"/>
      <c r="FV3" s="263"/>
      <c r="FW3" s="263"/>
      <c r="FX3" s="263"/>
      <c r="FY3" s="263"/>
      <c r="FZ3" s="263"/>
      <c r="GA3" s="263"/>
      <c r="GB3" s="263"/>
      <c r="GC3" s="263"/>
      <c r="GD3" s="263"/>
      <c r="GE3" s="263"/>
      <c r="GF3" s="263"/>
      <c r="GG3" s="263"/>
      <c r="GH3" s="263"/>
      <c r="GI3" s="263"/>
      <c r="GJ3" s="263"/>
      <c r="GK3" s="263"/>
      <c r="GL3" s="263"/>
      <c r="GM3" s="263"/>
      <c r="GN3" s="263"/>
      <c r="GO3" s="263"/>
      <c r="GP3" s="263"/>
      <c r="GQ3" s="263"/>
      <c r="GR3" s="263"/>
      <c r="GS3" s="263"/>
      <c r="GT3" s="263"/>
      <c r="GU3" s="263"/>
      <c r="GV3" s="263"/>
      <c r="GW3" s="263"/>
      <c r="GX3" s="263"/>
      <c r="GY3" s="263"/>
      <c r="GZ3" s="263"/>
      <c r="HA3" s="263"/>
      <c r="HB3" s="263"/>
      <c r="HC3" s="263"/>
      <c r="HD3" s="263"/>
      <c r="HE3" s="263"/>
      <c r="HF3" s="263"/>
      <c r="HG3" s="263"/>
      <c r="HH3" s="263"/>
      <c r="HI3" s="263"/>
      <c r="HJ3" s="263"/>
      <c r="HK3" s="263"/>
      <c r="HL3" s="263"/>
      <c r="HM3" s="263"/>
      <c r="HN3" s="263"/>
      <c r="HO3" s="263"/>
      <c r="HP3" s="263"/>
      <c r="HQ3" s="263"/>
      <c r="HR3" s="263"/>
      <c r="HS3" s="263"/>
      <c r="HT3" s="263"/>
      <c r="HU3" s="263"/>
      <c r="HV3" s="263"/>
      <c r="HW3" s="263"/>
      <c r="HX3" s="263"/>
      <c r="HY3" s="263"/>
      <c r="HZ3" s="263"/>
      <c r="IA3" s="263"/>
      <c r="IB3" s="263"/>
      <c r="IC3" s="263"/>
      <c r="ID3" s="263"/>
      <c r="IE3" s="263"/>
      <c r="IF3" s="263"/>
      <c r="IG3" s="263"/>
      <c r="IH3" s="263"/>
      <c r="II3" s="263"/>
      <c r="IJ3" s="263"/>
      <c r="IK3" s="263"/>
      <c r="IL3" s="263"/>
      <c r="IM3" s="263"/>
      <c r="IN3" s="263"/>
      <c r="IO3" s="263"/>
      <c r="IP3" s="263"/>
      <c r="IQ3" s="263"/>
      <c r="IR3" s="263"/>
      <c r="IS3" s="263"/>
      <c r="IT3" s="263"/>
      <c r="IU3" s="263"/>
      <c r="IV3" s="263"/>
      <c r="IW3" s="263"/>
    </row>
    <row r="4" spans="1:257" s="268" customFormat="1" ht="15.75" customHeight="1">
      <c r="A4" s="265"/>
      <c r="B4" s="279"/>
      <c r="C4" s="269"/>
      <c r="D4" s="266"/>
      <c r="E4" s="263"/>
      <c r="F4" s="263"/>
      <c r="G4" s="263"/>
      <c r="H4" s="263"/>
      <c r="I4" s="315" t="s">
        <v>916</v>
      </c>
      <c r="J4" s="315"/>
      <c r="K4" s="315"/>
      <c r="L4" s="315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  <c r="ES4" s="263"/>
      <c r="ET4" s="263"/>
      <c r="EU4" s="263"/>
      <c r="EV4" s="263"/>
      <c r="EW4" s="263"/>
      <c r="EX4" s="263"/>
      <c r="EY4" s="263"/>
      <c r="EZ4" s="263"/>
      <c r="FA4" s="263"/>
      <c r="FB4" s="263"/>
      <c r="FC4" s="263"/>
      <c r="FD4" s="263"/>
      <c r="FE4" s="263"/>
      <c r="FF4" s="263"/>
      <c r="FG4" s="263"/>
      <c r="FH4" s="263"/>
      <c r="FI4" s="263"/>
      <c r="FJ4" s="263"/>
      <c r="FK4" s="263"/>
      <c r="FL4" s="263"/>
      <c r="FM4" s="263"/>
      <c r="FN4" s="263"/>
      <c r="FO4" s="263"/>
      <c r="FP4" s="263"/>
      <c r="FQ4" s="263"/>
      <c r="FR4" s="263"/>
      <c r="FS4" s="263"/>
      <c r="FT4" s="263"/>
      <c r="FU4" s="263"/>
      <c r="FV4" s="263"/>
      <c r="FW4" s="263"/>
      <c r="FX4" s="263"/>
      <c r="FY4" s="263"/>
      <c r="FZ4" s="263"/>
      <c r="GA4" s="263"/>
      <c r="GB4" s="263"/>
      <c r="GC4" s="263"/>
      <c r="GD4" s="263"/>
      <c r="GE4" s="263"/>
      <c r="GF4" s="263"/>
      <c r="GG4" s="263"/>
      <c r="GH4" s="263"/>
      <c r="GI4" s="263"/>
      <c r="GJ4" s="263"/>
      <c r="GK4" s="263"/>
      <c r="GL4" s="263"/>
      <c r="GM4" s="263"/>
      <c r="GN4" s="263"/>
      <c r="GO4" s="263"/>
      <c r="GP4" s="263"/>
      <c r="GQ4" s="263"/>
      <c r="GR4" s="263"/>
      <c r="GS4" s="263"/>
      <c r="GT4" s="263"/>
      <c r="GU4" s="263"/>
      <c r="GV4" s="263"/>
      <c r="GW4" s="263"/>
      <c r="GX4" s="263"/>
      <c r="GY4" s="263"/>
      <c r="GZ4" s="263"/>
      <c r="HA4" s="263"/>
      <c r="HB4" s="263"/>
      <c r="HC4" s="263"/>
      <c r="HD4" s="263"/>
      <c r="HE4" s="263"/>
      <c r="HF4" s="263"/>
      <c r="HG4" s="263"/>
      <c r="HH4" s="263"/>
      <c r="HI4" s="263"/>
      <c r="HJ4" s="263"/>
      <c r="HK4" s="263"/>
      <c r="HL4" s="263"/>
      <c r="HM4" s="263"/>
      <c r="HN4" s="263"/>
      <c r="HO4" s="263"/>
      <c r="HP4" s="263"/>
      <c r="HQ4" s="263"/>
      <c r="HR4" s="263"/>
      <c r="HS4" s="263"/>
      <c r="HT4" s="263"/>
      <c r="HU4" s="263"/>
      <c r="HV4" s="263"/>
      <c r="HW4" s="263"/>
      <c r="HX4" s="263"/>
      <c r="HY4" s="263"/>
      <c r="HZ4" s="263"/>
      <c r="IA4" s="263"/>
      <c r="IB4" s="263"/>
      <c r="IC4" s="263"/>
      <c r="ID4" s="263"/>
      <c r="IE4" s="263"/>
      <c r="IF4" s="263"/>
      <c r="IG4" s="263"/>
      <c r="IH4" s="263"/>
      <c r="II4" s="263"/>
      <c r="IJ4" s="263"/>
      <c r="IK4" s="263"/>
      <c r="IL4" s="263"/>
      <c r="IM4" s="263"/>
      <c r="IN4" s="263"/>
      <c r="IO4" s="263"/>
      <c r="IP4" s="263"/>
      <c r="IQ4" s="263"/>
      <c r="IR4" s="263"/>
      <c r="IS4" s="263"/>
      <c r="IT4" s="263"/>
      <c r="IU4" s="263"/>
      <c r="IV4" s="263"/>
      <c r="IW4" s="263"/>
    </row>
    <row r="5" spans="1:257" s="268" customFormat="1" ht="13.15" customHeight="1">
      <c r="A5" s="265"/>
      <c r="B5" s="279"/>
      <c r="C5" s="269"/>
      <c r="D5" s="266"/>
      <c r="E5" s="263"/>
      <c r="F5" s="263"/>
      <c r="G5" s="263"/>
      <c r="H5" s="263"/>
      <c r="I5" s="263"/>
      <c r="J5" s="270"/>
      <c r="K5" s="270"/>
      <c r="L5" s="270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263"/>
      <c r="FH5" s="263"/>
      <c r="FI5" s="263"/>
      <c r="FJ5" s="263"/>
      <c r="FK5" s="263"/>
      <c r="FL5" s="263"/>
      <c r="FM5" s="263"/>
      <c r="FN5" s="263"/>
      <c r="FO5" s="263"/>
      <c r="FP5" s="263"/>
      <c r="FQ5" s="263"/>
      <c r="FR5" s="263"/>
      <c r="FS5" s="263"/>
      <c r="FT5" s="263"/>
      <c r="FU5" s="263"/>
      <c r="FV5" s="263"/>
      <c r="FW5" s="263"/>
      <c r="FX5" s="263"/>
      <c r="FY5" s="263"/>
      <c r="FZ5" s="263"/>
      <c r="GA5" s="263"/>
      <c r="GB5" s="263"/>
      <c r="GC5" s="263"/>
      <c r="GD5" s="263"/>
      <c r="GE5" s="263"/>
      <c r="GF5" s="263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263"/>
      <c r="GX5" s="263"/>
      <c r="GY5" s="263"/>
      <c r="GZ5" s="263"/>
      <c r="HA5" s="263"/>
      <c r="HB5" s="263"/>
      <c r="HC5" s="263"/>
      <c r="HD5" s="263"/>
      <c r="HE5" s="263"/>
      <c r="HF5" s="263"/>
      <c r="HG5" s="263"/>
      <c r="HH5" s="263"/>
      <c r="HI5" s="263"/>
      <c r="HJ5" s="263"/>
      <c r="HK5" s="263"/>
      <c r="HL5" s="263"/>
      <c r="HM5" s="263"/>
      <c r="HN5" s="263"/>
      <c r="HO5" s="263"/>
      <c r="HP5" s="263"/>
      <c r="HQ5" s="263"/>
      <c r="HR5" s="263"/>
      <c r="HS5" s="263"/>
      <c r="HT5" s="263"/>
      <c r="HU5" s="263"/>
      <c r="HV5" s="263"/>
      <c r="HW5" s="263"/>
      <c r="HX5" s="263"/>
      <c r="HY5" s="263"/>
      <c r="HZ5" s="263"/>
      <c r="IA5" s="263"/>
      <c r="IB5" s="263"/>
      <c r="IC5" s="263"/>
      <c r="ID5" s="263"/>
      <c r="IE5" s="263"/>
      <c r="IF5" s="263"/>
      <c r="IG5" s="263"/>
      <c r="IH5" s="263"/>
      <c r="II5" s="263"/>
      <c r="IJ5" s="263"/>
      <c r="IK5" s="263"/>
      <c r="IL5" s="263"/>
      <c r="IM5" s="263"/>
      <c r="IN5" s="263"/>
      <c r="IO5" s="263"/>
      <c r="IP5" s="263"/>
      <c r="IQ5" s="263"/>
      <c r="IR5" s="263"/>
      <c r="IS5" s="263"/>
      <c r="IT5" s="263"/>
      <c r="IU5" s="263"/>
      <c r="IV5" s="263"/>
      <c r="IW5" s="263"/>
    </row>
    <row r="6" spans="1:257" s="268" customFormat="1" ht="43.9" customHeight="1" thickBot="1">
      <c r="A6" s="265"/>
      <c r="B6" s="338" t="s">
        <v>738</v>
      </c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  <c r="BB6" s="263"/>
      <c r="BC6" s="263"/>
      <c r="BD6" s="263"/>
      <c r="BE6" s="263"/>
      <c r="BF6" s="263"/>
      <c r="BG6" s="263"/>
      <c r="BH6" s="263"/>
      <c r="BI6" s="263"/>
      <c r="BJ6" s="263"/>
      <c r="BK6" s="263"/>
      <c r="BL6" s="263"/>
      <c r="BM6" s="263"/>
      <c r="BN6" s="263"/>
      <c r="BO6" s="263"/>
      <c r="BP6" s="263"/>
      <c r="BQ6" s="263"/>
      <c r="BR6" s="263"/>
      <c r="BS6" s="263"/>
      <c r="BT6" s="263"/>
      <c r="BU6" s="263"/>
      <c r="BV6" s="263"/>
      <c r="BW6" s="263"/>
      <c r="BX6" s="263"/>
      <c r="BY6" s="263"/>
      <c r="BZ6" s="263"/>
      <c r="CA6" s="263"/>
      <c r="CB6" s="263"/>
      <c r="CC6" s="263"/>
      <c r="CD6" s="263"/>
      <c r="CE6" s="263"/>
      <c r="CF6" s="263"/>
      <c r="CG6" s="263"/>
      <c r="CH6" s="263"/>
      <c r="CI6" s="263"/>
      <c r="CJ6" s="263"/>
      <c r="CK6" s="263"/>
      <c r="CL6" s="263"/>
      <c r="CM6" s="263"/>
      <c r="CN6" s="263"/>
      <c r="CO6" s="263"/>
      <c r="CP6" s="263"/>
      <c r="CQ6" s="263"/>
      <c r="CR6" s="263"/>
      <c r="CS6" s="263"/>
      <c r="CT6" s="263"/>
      <c r="CU6" s="263"/>
      <c r="CV6" s="263"/>
      <c r="CW6" s="263"/>
      <c r="CX6" s="263"/>
      <c r="CY6" s="263"/>
      <c r="CZ6" s="263"/>
      <c r="DA6" s="263"/>
      <c r="DB6" s="263"/>
      <c r="DC6" s="263"/>
      <c r="DD6" s="263"/>
      <c r="DE6" s="263"/>
      <c r="DF6" s="263"/>
      <c r="DG6" s="263"/>
      <c r="DH6" s="263"/>
      <c r="DI6" s="263"/>
      <c r="DJ6" s="263"/>
      <c r="DK6" s="263"/>
      <c r="DL6" s="263"/>
      <c r="DM6" s="263"/>
      <c r="DN6" s="263"/>
      <c r="DO6" s="263"/>
      <c r="DP6" s="263"/>
      <c r="DQ6" s="263"/>
      <c r="DR6" s="263"/>
      <c r="DS6" s="263"/>
      <c r="DT6" s="263"/>
      <c r="DU6" s="263"/>
      <c r="DV6" s="263"/>
      <c r="DW6" s="263"/>
      <c r="DX6" s="263"/>
      <c r="DY6" s="263"/>
      <c r="DZ6" s="263"/>
      <c r="EA6" s="263"/>
      <c r="EB6" s="263"/>
      <c r="EC6" s="263"/>
      <c r="ED6" s="263"/>
      <c r="EE6" s="263"/>
      <c r="EF6" s="263"/>
      <c r="EG6" s="263"/>
      <c r="EH6" s="263"/>
      <c r="EI6" s="263"/>
      <c r="EJ6" s="263"/>
      <c r="EK6" s="263"/>
      <c r="EL6" s="263"/>
      <c r="EM6" s="263"/>
      <c r="EN6" s="263"/>
      <c r="EO6" s="263"/>
      <c r="EP6" s="263"/>
      <c r="EQ6" s="263"/>
      <c r="ER6" s="263"/>
      <c r="ES6" s="263"/>
      <c r="ET6" s="263"/>
      <c r="EU6" s="263"/>
      <c r="EV6" s="263"/>
      <c r="EW6" s="263"/>
      <c r="EX6" s="263"/>
      <c r="EY6" s="263"/>
      <c r="EZ6" s="263"/>
      <c r="FA6" s="263"/>
      <c r="FB6" s="263"/>
      <c r="FC6" s="263"/>
      <c r="FD6" s="263"/>
      <c r="FE6" s="263"/>
      <c r="FF6" s="263"/>
      <c r="FG6" s="263"/>
      <c r="FH6" s="263"/>
      <c r="FI6" s="263"/>
      <c r="FJ6" s="263"/>
      <c r="FK6" s="263"/>
      <c r="FL6" s="263"/>
      <c r="FM6" s="263"/>
      <c r="FN6" s="263"/>
      <c r="FO6" s="263"/>
      <c r="FP6" s="263"/>
      <c r="FQ6" s="263"/>
      <c r="FR6" s="263"/>
      <c r="FS6" s="263"/>
      <c r="FT6" s="263"/>
      <c r="FU6" s="263"/>
      <c r="FV6" s="263"/>
      <c r="FW6" s="263"/>
      <c r="FX6" s="263"/>
      <c r="FY6" s="263"/>
      <c r="FZ6" s="263"/>
      <c r="GA6" s="263"/>
      <c r="GB6" s="263"/>
      <c r="GC6" s="263"/>
      <c r="GD6" s="263"/>
      <c r="GE6" s="263"/>
      <c r="GF6" s="263"/>
      <c r="GG6" s="263"/>
      <c r="GH6" s="263"/>
      <c r="GI6" s="263"/>
      <c r="GJ6" s="263"/>
      <c r="GK6" s="263"/>
      <c r="GL6" s="263"/>
      <c r="GM6" s="263"/>
      <c r="GN6" s="263"/>
      <c r="GO6" s="263"/>
      <c r="GP6" s="263"/>
      <c r="GQ6" s="263"/>
      <c r="GR6" s="263"/>
      <c r="GS6" s="263"/>
      <c r="GT6" s="263"/>
      <c r="GU6" s="263"/>
      <c r="GV6" s="263"/>
      <c r="GW6" s="263"/>
      <c r="GX6" s="263"/>
      <c r="GY6" s="263"/>
      <c r="GZ6" s="263"/>
      <c r="HA6" s="263"/>
      <c r="HB6" s="263"/>
      <c r="HC6" s="263"/>
      <c r="HD6" s="263"/>
      <c r="HE6" s="263"/>
      <c r="HF6" s="263"/>
      <c r="HG6" s="263"/>
      <c r="HH6" s="263"/>
      <c r="HI6" s="263"/>
      <c r="HJ6" s="263"/>
      <c r="HK6" s="263"/>
      <c r="HL6" s="263"/>
      <c r="HM6" s="263"/>
      <c r="HN6" s="263"/>
      <c r="HO6" s="263"/>
      <c r="HP6" s="263"/>
      <c r="HQ6" s="263"/>
      <c r="HR6" s="263"/>
      <c r="HS6" s="263"/>
      <c r="HT6" s="263"/>
      <c r="HU6" s="263"/>
      <c r="HV6" s="263"/>
      <c r="HW6" s="263"/>
      <c r="HX6" s="263"/>
      <c r="HY6" s="263"/>
      <c r="HZ6" s="263"/>
      <c r="IA6" s="263"/>
      <c r="IB6" s="263"/>
      <c r="IC6" s="263"/>
      <c r="ID6" s="263"/>
      <c r="IE6" s="263"/>
      <c r="IF6" s="263"/>
      <c r="IG6" s="263"/>
      <c r="IH6" s="263"/>
      <c r="II6" s="263"/>
      <c r="IJ6" s="263"/>
      <c r="IK6" s="263"/>
      <c r="IL6" s="263"/>
      <c r="IM6" s="263"/>
      <c r="IN6" s="263"/>
      <c r="IO6" s="263"/>
      <c r="IP6" s="263"/>
      <c r="IQ6" s="263"/>
      <c r="IR6" s="263"/>
      <c r="IS6" s="263"/>
      <c r="IT6" s="263"/>
      <c r="IU6" s="263"/>
      <c r="IV6" s="263"/>
      <c r="IW6" s="263"/>
    </row>
    <row r="7" spans="1:257" ht="21.75" customHeight="1">
      <c r="A7" s="332" t="s">
        <v>5</v>
      </c>
      <c r="B7" s="335" t="s">
        <v>618</v>
      </c>
      <c r="C7" s="305" t="s">
        <v>7</v>
      </c>
      <c r="D7" s="305" t="s">
        <v>8</v>
      </c>
      <c r="E7" s="305" t="s">
        <v>619</v>
      </c>
      <c r="F7" s="305"/>
      <c r="G7" s="305"/>
      <c r="H7" s="305"/>
      <c r="I7" s="305"/>
      <c r="J7" s="305"/>
      <c r="K7" s="305"/>
      <c r="L7" s="308"/>
    </row>
    <row r="8" spans="1:257" ht="13.5" customHeight="1">
      <c r="A8" s="333"/>
      <c r="B8" s="336"/>
      <c r="C8" s="306"/>
      <c r="D8" s="306"/>
      <c r="E8" s="306" t="s">
        <v>9</v>
      </c>
      <c r="F8" s="306"/>
      <c r="G8" s="306"/>
      <c r="H8" s="306" t="s">
        <v>10</v>
      </c>
      <c r="I8" s="306"/>
      <c r="J8" s="306"/>
      <c r="K8" s="306" t="s">
        <v>11</v>
      </c>
      <c r="L8" s="309"/>
    </row>
    <row r="9" spans="1:257" ht="22.5" customHeight="1">
      <c r="A9" s="333"/>
      <c r="B9" s="336"/>
      <c r="C9" s="306"/>
      <c r="D9" s="306"/>
      <c r="E9" s="306" t="s">
        <v>817</v>
      </c>
      <c r="F9" s="306" t="s">
        <v>538</v>
      </c>
      <c r="G9" s="306" t="s">
        <v>747</v>
      </c>
      <c r="H9" s="306" t="s">
        <v>818</v>
      </c>
      <c r="I9" s="306" t="s">
        <v>538</v>
      </c>
      <c r="J9" s="306" t="s">
        <v>747</v>
      </c>
      <c r="K9" s="306" t="s">
        <v>538</v>
      </c>
      <c r="L9" s="309" t="s">
        <v>747</v>
      </c>
    </row>
    <row r="10" spans="1:257" ht="19.5" customHeight="1" thickBot="1">
      <c r="A10" s="334"/>
      <c r="B10" s="337"/>
      <c r="C10" s="307"/>
      <c r="D10" s="307"/>
      <c r="E10" s="307"/>
      <c r="F10" s="307"/>
      <c r="G10" s="307"/>
      <c r="H10" s="307"/>
      <c r="I10" s="307"/>
      <c r="J10" s="307"/>
      <c r="K10" s="307"/>
      <c r="L10" s="310"/>
    </row>
    <row r="11" spans="1:257" s="125" customFormat="1" ht="13.5" thickBot="1">
      <c r="A11" s="247" t="s">
        <v>12</v>
      </c>
      <c r="B11" s="248" t="s">
        <v>13</v>
      </c>
      <c r="C11" s="208" t="s">
        <v>14</v>
      </c>
      <c r="D11" s="208" t="s">
        <v>15</v>
      </c>
      <c r="E11" s="208" t="s">
        <v>16</v>
      </c>
      <c r="F11" s="208" t="s">
        <v>17</v>
      </c>
      <c r="G11" s="208" t="s">
        <v>18</v>
      </c>
      <c r="H11" s="208" t="s">
        <v>19</v>
      </c>
      <c r="I11" s="208" t="s">
        <v>20</v>
      </c>
      <c r="J11" s="208" t="s">
        <v>21</v>
      </c>
      <c r="K11" s="208" t="s">
        <v>22</v>
      </c>
      <c r="L11" s="209" t="s">
        <v>23</v>
      </c>
    </row>
    <row r="12" spans="1:257" ht="34.9" customHeight="1">
      <c r="A12" s="246" t="s">
        <v>24</v>
      </c>
      <c r="B12" s="158" t="s">
        <v>25</v>
      </c>
      <c r="C12" s="139"/>
      <c r="D12" s="139"/>
      <c r="E12" s="139"/>
      <c r="F12" s="139">
        <f>F13</f>
        <v>844.64</v>
      </c>
      <c r="G12" s="139">
        <f>G13</f>
        <v>84.59</v>
      </c>
      <c r="H12" s="139"/>
      <c r="I12" s="139">
        <f>I13</f>
        <v>844.63</v>
      </c>
      <c r="J12" s="139">
        <f>J13</f>
        <v>84.59</v>
      </c>
      <c r="K12" s="139">
        <f>K13</f>
        <v>1689.27</v>
      </c>
      <c r="L12" s="206">
        <f>L13</f>
        <v>169.18</v>
      </c>
    </row>
    <row r="13" spans="1:257" ht="45.75" customHeight="1">
      <c r="A13" s="168" t="s">
        <v>26</v>
      </c>
      <c r="B13" s="144" t="s">
        <v>32</v>
      </c>
      <c r="C13" s="13" t="s">
        <v>45</v>
      </c>
      <c r="D13" s="13" t="s">
        <v>620</v>
      </c>
      <c r="E13" s="69">
        <v>100.15</v>
      </c>
      <c r="F13" s="57">
        <f>ROUND(K13/12*6,2)</f>
        <v>844.64</v>
      </c>
      <c r="G13" s="57">
        <f>ROUND(F13*E13/1000,2)</f>
        <v>84.59</v>
      </c>
      <c r="H13" s="69">
        <v>100.15</v>
      </c>
      <c r="I13" s="50">
        <f>K13-F13</f>
        <v>844.63</v>
      </c>
      <c r="J13" s="50">
        <f>ROUND(H13*I13/1000,2)</f>
        <v>84.59</v>
      </c>
      <c r="K13" s="13">
        <v>1689.27</v>
      </c>
      <c r="L13" s="189">
        <f>J13+G13</f>
        <v>169.18</v>
      </c>
    </row>
    <row r="14" spans="1:257" ht="40.5" customHeight="1">
      <c r="A14" s="167" t="s">
        <v>34</v>
      </c>
      <c r="B14" s="143" t="s">
        <v>621</v>
      </c>
      <c r="C14" s="8"/>
      <c r="D14" s="8"/>
      <c r="E14" s="8"/>
      <c r="F14" s="8">
        <f>SUM(F15:F16)</f>
        <v>115</v>
      </c>
      <c r="G14" s="8">
        <f>SUM(G15:G16)</f>
        <v>10.82</v>
      </c>
      <c r="H14" s="8"/>
      <c r="I14" s="8">
        <f>SUM(I15:I16)</f>
        <v>115</v>
      </c>
      <c r="J14" s="8">
        <f>SUM(J15:J16)</f>
        <v>10.82</v>
      </c>
      <c r="K14" s="8">
        <f>SUM(K15:K16)</f>
        <v>230</v>
      </c>
      <c r="L14" s="183">
        <f>SUM(L15:L16)</f>
        <v>21.64</v>
      </c>
    </row>
    <row r="15" spans="1:257" ht="29.25" customHeight="1">
      <c r="A15" s="326" t="s">
        <v>36</v>
      </c>
      <c r="B15" s="329" t="s">
        <v>37</v>
      </c>
      <c r="C15" s="11" t="s">
        <v>38</v>
      </c>
      <c r="D15" s="11" t="s">
        <v>620</v>
      </c>
      <c r="E15" s="67">
        <v>18.940000000000001</v>
      </c>
      <c r="F15" s="53">
        <f>ROUND(K15/12*6,2)</f>
        <v>40</v>
      </c>
      <c r="G15" s="53">
        <f>ROUND(E15*F15/1000,2)</f>
        <v>0.76</v>
      </c>
      <c r="H15" s="67">
        <v>18.940000000000001</v>
      </c>
      <c r="I15" s="11">
        <f>K15-F15</f>
        <v>40</v>
      </c>
      <c r="J15" s="11">
        <f>ROUND(H15*I15/1000,2)</f>
        <v>0.76</v>
      </c>
      <c r="K15" s="11">
        <v>80</v>
      </c>
      <c r="L15" s="185">
        <f>J15+G15</f>
        <v>1.52</v>
      </c>
    </row>
    <row r="16" spans="1:257" ht="24.75" customHeight="1">
      <c r="A16" s="326"/>
      <c r="B16" s="329"/>
      <c r="C16" s="12" t="s">
        <v>39</v>
      </c>
      <c r="D16" s="12" t="s">
        <v>620</v>
      </c>
      <c r="E16" s="68">
        <v>134.15</v>
      </c>
      <c r="F16" s="109">
        <f>ROUND(K16/12*6,2)</f>
        <v>75</v>
      </c>
      <c r="G16" s="109">
        <f>ROUND(F16*E16/1000,2)</f>
        <v>10.06</v>
      </c>
      <c r="H16" s="68">
        <v>134.15</v>
      </c>
      <c r="I16" s="12">
        <f>K16-F16</f>
        <v>75</v>
      </c>
      <c r="J16" s="12">
        <f>ROUND(H16*I16/1000,2)</f>
        <v>10.06</v>
      </c>
      <c r="K16" s="12">
        <v>150</v>
      </c>
      <c r="L16" s="187">
        <f>J16+G16</f>
        <v>20.12</v>
      </c>
    </row>
    <row r="17" spans="1:12" ht="33.75" customHeight="1">
      <c r="A17" s="167" t="s">
        <v>41</v>
      </c>
      <c r="B17" s="143" t="s">
        <v>392</v>
      </c>
      <c r="C17" s="8"/>
      <c r="D17" s="8"/>
      <c r="E17" s="8"/>
      <c r="F17" s="8">
        <f>SUM(F18:F39)</f>
        <v>25580.77</v>
      </c>
      <c r="G17" s="8">
        <f>SUM(G18:G39)</f>
        <v>2368.5099999999998</v>
      </c>
      <c r="H17" s="8"/>
      <c r="I17" s="8">
        <f>SUM(I18:I39)</f>
        <v>25580.709999999995</v>
      </c>
      <c r="J17" s="8">
        <f>SUM(J18:J39)</f>
        <v>2368.5099999999998</v>
      </c>
      <c r="K17" s="8">
        <f>SUM(K18:K39)</f>
        <v>51161.479999999996</v>
      </c>
      <c r="L17" s="183">
        <f>SUM(L18:L39)</f>
        <v>4737.0199999999995</v>
      </c>
    </row>
    <row r="18" spans="1:12" ht="67.5" customHeight="1">
      <c r="A18" s="169" t="s">
        <v>43</v>
      </c>
      <c r="B18" s="144" t="s">
        <v>44</v>
      </c>
      <c r="C18" s="13" t="s">
        <v>45</v>
      </c>
      <c r="D18" s="13" t="s">
        <v>620</v>
      </c>
      <c r="E18" s="72">
        <v>100.15</v>
      </c>
      <c r="F18" s="53">
        <f t="shared" ref="F18:F39" si="0">ROUND(K18/12*6,2)</f>
        <v>559.25</v>
      </c>
      <c r="G18" s="53">
        <f>ROUND(F18*E18/1000,2)</f>
        <v>56.01</v>
      </c>
      <c r="H18" s="72">
        <v>100.15</v>
      </c>
      <c r="I18" s="11">
        <f t="shared" ref="I18:I39" si="1">K18-F18</f>
        <v>559.25</v>
      </c>
      <c r="J18" s="11">
        <f t="shared" ref="J18:J39" si="2">ROUND(H18*I18/1000,2)</f>
        <v>56.01</v>
      </c>
      <c r="K18" s="13">
        <v>1118.5</v>
      </c>
      <c r="L18" s="185">
        <f t="shared" ref="L18:L39" si="3">J18+G18</f>
        <v>112.02</v>
      </c>
    </row>
    <row r="19" spans="1:12" ht="72.75" customHeight="1">
      <c r="A19" s="169" t="s">
        <v>46</v>
      </c>
      <c r="B19" s="144" t="s">
        <v>47</v>
      </c>
      <c r="C19" s="13" t="s">
        <v>45</v>
      </c>
      <c r="D19" s="13" t="s">
        <v>620</v>
      </c>
      <c r="E19" s="72">
        <v>100.15</v>
      </c>
      <c r="F19" s="133">
        <f t="shared" si="0"/>
        <v>291</v>
      </c>
      <c r="G19" s="133">
        <f>ROUND(F19*E19/1000,2)</f>
        <v>29.14</v>
      </c>
      <c r="H19" s="72">
        <v>100.15</v>
      </c>
      <c r="I19" s="13">
        <f t="shared" si="1"/>
        <v>291</v>
      </c>
      <c r="J19" s="11">
        <f t="shared" si="2"/>
        <v>29.14</v>
      </c>
      <c r="K19" s="13">
        <v>582</v>
      </c>
      <c r="L19" s="185">
        <f t="shared" si="3"/>
        <v>58.28</v>
      </c>
    </row>
    <row r="20" spans="1:12" ht="75" customHeight="1">
      <c r="A20" s="169" t="s">
        <v>48</v>
      </c>
      <c r="B20" s="144" t="s">
        <v>49</v>
      </c>
      <c r="C20" s="13" t="s">
        <v>45</v>
      </c>
      <c r="D20" s="13" t="s">
        <v>620</v>
      </c>
      <c r="E20" s="72">
        <v>100.15</v>
      </c>
      <c r="F20" s="133">
        <f t="shared" si="0"/>
        <v>130.5</v>
      </c>
      <c r="G20" s="133">
        <f>ROUND(F20*E20/1000,2)</f>
        <v>13.07</v>
      </c>
      <c r="H20" s="72">
        <v>100.15</v>
      </c>
      <c r="I20" s="13">
        <f t="shared" si="1"/>
        <v>130.5</v>
      </c>
      <c r="J20" s="11">
        <f t="shared" si="2"/>
        <v>13.07</v>
      </c>
      <c r="K20" s="13">
        <v>261</v>
      </c>
      <c r="L20" s="185">
        <f t="shared" si="3"/>
        <v>26.14</v>
      </c>
    </row>
    <row r="21" spans="1:12" ht="63.75" customHeight="1">
      <c r="A21" s="169" t="s">
        <v>50</v>
      </c>
      <c r="B21" s="144" t="s">
        <v>398</v>
      </c>
      <c r="C21" s="13" t="s">
        <v>45</v>
      </c>
      <c r="D21" s="13" t="s">
        <v>620</v>
      </c>
      <c r="E21" s="72">
        <v>100.15</v>
      </c>
      <c r="F21" s="133">
        <f t="shared" si="0"/>
        <v>5369.5</v>
      </c>
      <c r="G21" s="133">
        <f>ROUND(F21*E21/1000,2)</f>
        <v>537.76</v>
      </c>
      <c r="H21" s="72">
        <v>100.15</v>
      </c>
      <c r="I21" s="13">
        <f t="shared" si="1"/>
        <v>5369.5</v>
      </c>
      <c r="J21" s="11">
        <f t="shared" si="2"/>
        <v>537.76</v>
      </c>
      <c r="K21" s="13">
        <v>10739</v>
      </c>
      <c r="L21" s="185">
        <f t="shared" si="3"/>
        <v>1075.52</v>
      </c>
    </row>
    <row r="22" spans="1:12" ht="40.5" customHeight="1">
      <c r="A22" s="326" t="s">
        <v>54</v>
      </c>
      <c r="B22" s="329" t="s">
        <v>55</v>
      </c>
      <c r="C22" s="13" t="s">
        <v>485</v>
      </c>
      <c r="D22" s="13" t="s">
        <v>622</v>
      </c>
      <c r="E22" s="72">
        <v>53.59</v>
      </c>
      <c r="F22" s="13">
        <f t="shared" si="0"/>
        <v>945</v>
      </c>
      <c r="G22" s="13">
        <f>ROUND(E22*F22/1000,2)</f>
        <v>50.64</v>
      </c>
      <c r="H22" s="72">
        <v>53.59</v>
      </c>
      <c r="I22" s="13">
        <f t="shared" si="1"/>
        <v>945</v>
      </c>
      <c r="J22" s="11">
        <f t="shared" si="2"/>
        <v>50.64</v>
      </c>
      <c r="K22" s="13">
        <v>1890</v>
      </c>
      <c r="L22" s="185">
        <f t="shared" si="3"/>
        <v>101.28</v>
      </c>
    </row>
    <row r="23" spans="1:12" ht="42" customHeight="1">
      <c r="A23" s="326"/>
      <c r="B23" s="329"/>
      <c r="C23" s="13" t="s">
        <v>279</v>
      </c>
      <c r="D23" s="13" t="s">
        <v>623</v>
      </c>
      <c r="E23" s="72">
        <v>73.510000000000005</v>
      </c>
      <c r="F23" s="13">
        <f t="shared" si="0"/>
        <v>121.5</v>
      </c>
      <c r="G23" s="13">
        <f>ROUND(E23*F23/1000,2)</f>
        <v>8.93</v>
      </c>
      <c r="H23" s="72">
        <v>73.510000000000005</v>
      </c>
      <c r="I23" s="13">
        <f t="shared" si="1"/>
        <v>121.5</v>
      </c>
      <c r="J23" s="11">
        <f t="shared" si="2"/>
        <v>8.93</v>
      </c>
      <c r="K23" s="13">
        <v>243</v>
      </c>
      <c r="L23" s="185">
        <f t="shared" si="3"/>
        <v>17.86</v>
      </c>
    </row>
    <row r="24" spans="1:12" ht="75" customHeight="1">
      <c r="A24" s="169" t="s">
        <v>403</v>
      </c>
      <c r="B24" s="144" t="s">
        <v>83</v>
      </c>
      <c r="C24" s="13" t="s">
        <v>84</v>
      </c>
      <c r="D24" s="36" t="s">
        <v>228</v>
      </c>
      <c r="E24" s="72">
        <v>366.13</v>
      </c>
      <c r="F24" s="13">
        <f t="shared" si="0"/>
        <v>819.68</v>
      </c>
      <c r="G24" s="13">
        <f>ROUND(E24*F24/1000,2)</f>
        <v>300.11</v>
      </c>
      <c r="H24" s="72">
        <v>366.13</v>
      </c>
      <c r="I24" s="13">
        <f t="shared" si="1"/>
        <v>819.67</v>
      </c>
      <c r="J24" s="11">
        <f t="shared" si="2"/>
        <v>300.11</v>
      </c>
      <c r="K24" s="13">
        <v>1639.35</v>
      </c>
      <c r="L24" s="185">
        <f t="shared" si="3"/>
        <v>600.22</v>
      </c>
    </row>
    <row r="25" spans="1:12" ht="61.5" customHeight="1">
      <c r="A25" s="169" t="s">
        <v>405</v>
      </c>
      <c r="B25" s="144" t="s">
        <v>400</v>
      </c>
      <c r="C25" s="71" t="s">
        <v>401</v>
      </c>
      <c r="D25" s="13" t="s">
        <v>402</v>
      </c>
      <c r="E25" s="72">
        <v>142.61000000000001</v>
      </c>
      <c r="F25" s="13">
        <f t="shared" si="0"/>
        <v>1080</v>
      </c>
      <c r="G25" s="13">
        <f>ROUND(E25*F25/1000,2)</f>
        <v>154.02000000000001</v>
      </c>
      <c r="H25" s="72">
        <v>142.61000000000001</v>
      </c>
      <c r="I25" s="13">
        <f t="shared" si="1"/>
        <v>1080</v>
      </c>
      <c r="J25" s="11">
        <f t="shared" si="2"/>
        <v>154.02000000000001</v>
      </c>
      <c r="K25" s="13">
        <v>2160</v>
      </c>
      <c r="L25" s="185">
        <f t="shared" si="3"/>
        <v>308.04000000000002</v>
      </c>
    </row>
    <row r="26" spans="1:12" ht="61.5" customHeight="1">
      <c r="A26" s="169" t="s">
        <v>66</v>
      </c>
      <c r="B26" s="144" t="s">
        <v>67</v>
      </c>
      <c r="C26" s="13" t="s">
        <v>45</v>
      </c>
      <c r="D26" s="13" t="s">
        <v>620</v>
      </c>
      <c r="E26" s="72">
        <v>100.15</v>
      </c>
      <c r="F26" s="133">
        <f t="shared" si="0"/>
        <v>4267.45</v>
      </c>
      <c r="G26" s="133">
        <f>ROUND(F26*E26/1000,2)</f>
        <v>427.39</v>
      </c>
      <c r="H26" s="72">
        <v>100.15</v>
      </c>
      <c r="I26" s="13">
        <f t="shared" si="1"/>
        <v>4267.45</v>
      </c>
      <c r="J26" s="11">
        <f t="shared" si="2"/>
        <v>427.39</v>
      </c>
      <c r="K26" s="13">
        <v>8534.9</v>
      </c>
      <c r="L26" s="185">
        <f t="shared" si="3"/>
        <v>854.78</v>
      </c>
    </row>
    <row r="27" spans="1:12" ht="72.75" customHeight="1">
      <c r="A27" s="170" t="s">
        <v>68</v>
      </c>
      <c r="B27" s="144" t="s">
        <v>69</v>
      </c>
      <c r="C27" s="13" t="s">
        <v>70</v>
      </c>
      <c r="D27" s="13" t="s">
        <v>624</v>
      </c>
      <c r="E27" s="72">
        <v>52.25</v>
      </c>
      <c r="F27" s="13">
        <f t="shared" si="0"/>
        <v>1369.47</v>
      </c>
      <c r="G27" s="13">
        <f>ROUND(E27*F27/1000,2)</f>
        <v>71.55</v>
      </c>
      <c r="H27" s="72">
        <v>52.25</v>
      </c>
      <c r="I27" s="13">
        <f t="shared" si="1"/>
        <v>1369.4599999999998</v>
      </c>
      <c r="J27" s="11">
        <f t="shared" si="2"/>
        <v>71.55</v>
      </c>
      <c r="K27" s="13">
        <v>2738.93</v>
      </c>
      <c r="L27" s="185">
        <f t="shared" si="3"/>
        <v>143.1</v>
      </c>
    </row>
    <row r="28" spans="1:12" ht="75" customHeight="1">
      <c r="A28" s="170"/>
      <c r="B28" s="144" t="s">
        <v>625</v>
      </c>
      <c r="C28" s="13" t="s">
        <v>72</v>
      </c>
      <c r="D28" s="13" t="s">
        <v>620</v>
      </c>
      <c r="E28" s="72">
        <v>98.05</v>
      </c>
      <c r="F28" s="13">
        <f t="shared" si="0"/>
        <v>250</v>
      </c>
      <c r="G28" s="13">
        <f>ROUND(E28*F28/1000,2)</f>
        <v>24.51</v>
      </c>
      <c r="H28" s="72">
        <v>98.05</v>
      </c>
      <c r="I28" s="13">
        <f t="shared" si="1"/>
        <v>250</v>
      </c>
      <c r="J28" s="11">
        <f t="shared" si="2"/>
        <v>24.51</v>
      </c>
      <c r="K28" s="13">
        <v>500</v>
      </c>
      <c r="L28" s="185">
        <f t="shared" si="3"/>
        <v>49.02</v>
      </c>
    </row>
    <row r="29" spans="1:12" ht="78.75" customHeight="1">
      <c r="A29" s="169" t="s">
        <v>73</v>
      </c>
      <c r="B29" s="144" t="s">
        <v>409</v>
      </c>
      <c r="C29" s="13" t="s">
        <v>38</v>
      </c>
      <c r="D29" s="13" t="s">
        <v>620</v>
      </c>
      <c r="E29" s="72">
        <v>18.940000000000001</v>
      </c>
      <c r="F29" s="13">
        <f t="shared" si="0"/>
        <v>866.5</v>
      </c>
      <c r="G29" s="13">
        <f>ROUND(E29*F29/1000,2)</f>
        <v>16.41</v>
      </c>
      <c r="H29" s="72">
        <v>18.940000000000001</v>
      </c>
      <c r="I29" s="13">
        <f t="shared" si="1"/>
        <v>866.5</v>
      </c>
      <c r="J29" s="11">
        <f t="shared" si="2"/>
        <v>16.41</v>
      </c>
      <c r="K29" s="13">
        <v>1733</v>
      </c>
      <c r="L29" s="185">
        <f t="shared" si="3"/>
        <v>32.82</v>
      </c>
    </row>
    <row r="30" spans="1:12" ht="78" customHeight="1">
      <c r="A30" s="169" t="s">
        <v>75</v>
      </c>
      <c r="B30" s="144" t="s">
        <v>626</v>
      </c>
      <c r="C30" s="13" t="s">
        <v>45</v>
      </c>
      <c r="D30" s="13" t="s">
        <v>620</v>
      </c>
      <c r="E30" s="72">
        <v>100.15</v>
      </c>
      <c r="F30" s="133">
        <f t="shared" si="0"/>
        <v>800</v>
      </c>
      <c r="G30" s="133">
        <f>ROUND(F30*E30/1000,2)</f>
        <v>80.12</v>
      </c>
      <c r="H30" s="72">
        <v>100.15</v>
      </c>
      <c r="I30" s="13">
        <f t="shared" si="1"/>
        <v>800</v>
      </c>
      <c r="J30" s="11">
        <f t="shared" si="2"/>
        <v>80.12</v>
      </c>
      <c r="K30" s="13">
        <v>1600</v>
      </c>
      <c r="L30" s="185">
        <f t="shared" si="3"/>
        <v>160.24</v>
      </c>
    </row>
    <row r="31" spans="1:12" ht="63.75" customHeight="1">
      <c r="A31" s="169" t="s">
        <v>77</v>
      </c>
      <c r="B31" s="159" t="s">
        <v>627</v>
      </c>
      <c r="C31" s="13" t="s">
        <v>79</v>
      </c>
      <c r="D31" s="13" t="s">
        <v>620</v>
      </c>
      <c r="E31" s="72">
        <v>18.940000000000001</v>
      </c>
      <c r="F31" s="13">
        <f t="shared" si="0"/>
        <v>516.30999999999995</v>
      </c>
      <c r="G31" s="13">
        <f>ROUND(E31*F31/1000,2)</f>
        <v>9.7799999999999994</v>
      </c>
      <c r="H31" s="72">
        <v>18.940000000000001</v>
      </c>
      <c r="I31" s="13">
        <f t="shared" si="1"/>
        <v>516.29999999999995</v>
      </c>
      <c r="J31" s="11">
        <f t="shared" si="2"/>
        <v>9.7799999999999994</v>
      </c>
      <c r="K31" s="13">
        <v>1032.6099999999999</v>
      </c>
      <c r="L31" s="185">
        <f t="shared" si="3"/>
        <v>19.559999999999999</v>
      </c>
    </row>
    <row r="32" spans="1:12" ht="75" customHeight="1">
      <c r="A32" s="169" t="s">
        <v>80</v>
      </c>
      <c r="B32" s="144" t="s">
        <v>81</v>
      </c>
      <c r="C32" s="13" t="s">
        <v>38</v>
      </c>
      <c r="D32" s="13" t="s">
        <v>620</v>
      </c>
      <c r="E32" s="72">
        <v>18.940000000000001</v>
      </c>
      <c r="F32" s="13">
        <f t="shared" si="0"/>
        <v>2592.89</v>
      </c>
      <c r="G32" s="13">
        <f>ROUND(E32*F32/1000,2)</f>
        <v>49.11</v>
      </c>
      <c r="H32" s="72">
        <v>18.940000000000001</v>
      </c>
      <c r="I32" s="13">
        <f t="shared" si="1"/>
        <v>2592.89</v>
      </c>
      <c r="J32" s="11">
        <f t="shared" si="2"/>
        <v>49.11</v>
      </c>
      <c r="K32" s="13">
        <v>5185.78</v>
      </c>
      <c r="L32" s="185">
        <f t="shared" si="3"/>
        <v>98.22</v>
      </c>
    </row>
    <row r="33" spans="1:12" ht="97.5" customHeight="1">
      <c r="A33" s="169" t="s">
        <v>85</v>
      </c>
      <c r="B33" s="144" t="s">
        <v>88</v>
      </c>
      <c r="C33" s="13" t="s">
        <v>45</v>
      </c>
      <c r="D33" s="13" t="s">
        <v>620</v>
      </c>
      <c r="E33" s="72">
        <v>100.15</v>
      </c>
      <c r="F33" s="133">
        <f t="shared" si="0"/>
        <v>156.84</v>
      </c>
      <c r="G33" s="133">
        <f>ROUND(F33*E33/1000,2)</f>
        <v>15.71</v>
      </c>
      <c r="H33" s="72">
        <v>100.15</v>
      </c>
      <c r="I33" s="13">
        <f t="shared" si="1"/>
        <v>156.83000000000001</v>
      </c>
      <c r="J33" s="11">
        <f t="shared" si="2"/>
        <v>15.71</v>
      </c>
      <c r="K33" s="13">
        <v>313.67</v>
      </c>
      <c r="L33" s="185">
        <f t="shared" si="3"/>
        <v>31.42</v>
      </c>
    </row>
    <row r="34" spans="1:12" ht="83.25" customHeight="1">
      <c r="A34" s="169" t="s">
        <v>87</v>
      </c>
      <c r="B34" s="144" t="s">
        <v>86</v>
      </c>
      <c r="C34" s="13" t="s">
        <v>45</v>
      </c>
      <c r="D34" s="13" t="s">
        <v>620</v>
      </c>
      <c r="E34" s="72">
        <v>100.15</v>
      </c>
      <c r="F34" s="133">
        <f t="shared" si="0"/>
        <v>1849.99</v>
      </c>
      <c r="G34" s="133">
        <f>ROUND(F34*E34/1000,2)</f>
        <v>185.28</v>
      </c>
      <c r="H34" s="72">
        <v>100.15</v>
      </c>
      <c r="I34" s="13">
        <f t="shared" si="1"/>
        <v>1849.9799999999998</v>
      </c>
      <c r="J34" s="11">
        <f t="shared" si="2"/>
        <v>185.28</v>
      </c>
      <c r="K34" s="13">
        <v>3699.97</v>
      </c>
      <c r="L34" s="185">
        <f t="shared" si="3"/>
        <v>370.56</v>
      </c>
    </row>
    <row r="35" spans="1:12" ht="62.25" customHeight="1">
      <c r="A35" s="169" t="s">
        <v>89</v>
      </c>
      <c r="B35" s="144" t="s">
        <v>90</v>
      </c>
      <c r="C35" s="13" t="s">
        <v>72</v>
      </c>
      <c r="D35" s="13" t="s">
        <v>620</v>
      </c>
      <c r="E35" s="72">
        <v>98.05</v>
      </c>
      <c r="F35" s="13">
        <f t="shared" si="0"/>
        <v>1193.1300000000001</v>
      </c>
      <c r="G35" s="13">
        <f>ROUND(E35*F35/1000,2)</f>
        <v>116.99</v>
      </c>
      <c r="H35" s="72">
        <v>98.05</v>
      </c>
      <c r="I35" s="13">
        <f t="shared" si="1"/>
        <v>1193.1199999999999</v>
      </c>
      <c r="J35" s="11">
        <f t="shared" si="2"/>
        <v>116.99</v>
      </c>
      <c r="K35" s="13">
        <v>2386.25</v>
      </c>
      <c r="L35" s="185">
        <f t="shared" si="3"/>
        <v>233.98</v>
      </c>
    </row>
    <row r="36" spans="1:12" ht="51.75" customHeight="1">
      <c r="A36" s="169" t="s">
        <v>91</v>
      </c>
      <c r="B36" s="144" t="s">
        <v>92</v>
      </c>
      <c r="C36" s="13" t="s">
        <v>72</v>
      </c>
      <c r="D36" s="13" t="s">
        <v>620</v>
      </c>
      <c r="E36" s="72">
        <v>98.05</v>
      </c>
      <c r="F36" s="13">
        <f t="shared" si="0"/>
        <v>773.75</v>
      </c>
      <c r="G36" s="13">
        <f>ROUND(E36*F36/1000,2)</f>
        <v>75.87</v>
      </c>
      <c r="H36" s="72">
        <v>98.05</v>
      </c>
      <c r="I36" s="13">
        <f t="shared" si="1"/>
        <v>773.75</v>
      </c>
      <c r="J36" s="11">
        <f t="shared" si="2"/>
        <v>75.87</v>
      </c>
      <c r="K36" s="13">
        <v>1547.5</v>
      </c>
      <c r="L36" s="185">
        <f t="shared" si="3"/>
        <v>151.74</v>
      </c>
    </row>
    <row r="37" spans="1:12" ht="60" customHeight="1">
      <c r="A37" s="169" t="s">
        <v>93</v>
      </c>
      <c r="B37" s="144" t="s">
        <v>94</v>
      </c>
      <c r="C37" s="13" t="s">
        <v>72</v>
      </c>
      <c r="D37" s="13" t="s">
        <v>620</v>
      </c>
      <c r="E37" s="72">
        <v>98.05</v>
      </c>
      <c r="F37" s="13">
        <f t="shared" si="0"/>
        <v>116.01</v>
      </c>
      <c r="G37" s="13">
        <f>ROUND(E37*F37/1000,2)</f>
        <v>11.37</v>
      </c>
      <c r="H37" s="72">
        <v>98.05</v>
      </c>
      <c r="I37" s="13">
        <f t="shared" si="1"/>
        <v>116.01</v>
      </c>
      <c r="J37" s="11">
        <f t="shared" si="2"/>
        <v>11.37</v>
      </c>
      <c r="K37" s="13">
        <v>232.02</v>
      </c>
      <c r="L37" s="185">
        <f t="shared" si="3"/>
        <v>22.74</v>
      </c>
    </row>
    <row r="38" spans="1:12" ht="62.25" customHeight="1">
      <c r="A38" s="169" t="s">
        <v>95</v>
      </c>
      <c r="B38" s="144" t="s">
        <v>96</v>
      </c>
      <c r="C38" s="13" t="s">
        <v>38</v>
      </c>
      <c r="D38" s="13" t="s">
        <v>620</v>
      </c>
      <c r="E38" s="72">
        <v>18.940000000000001</v>
      </c>
      <c r="F38" s="13">
        <f t="shared" si="0"/>
        <v>205.5</v>
      </c>
      <c r="G38" s="13">
        <f>ROUND(E38*F38/1000,2)</f>
        <v>3.89</v>
      </c>
      <c r="H38" s="72">
        <v>18.940000000000001</v>
      </c>
      <c r="I38" s="13">
        <f t="shared" si="1"/>
        <v>205.5</v>
      </c>
      <c r="J38" s="11">
        <f t="shared" si="2"/>
        <v>3.89</v>
      </c>
      <c r="K38" s="13">
        <v>411</v>
      </c>
      <c r="L38" s="185">
        <f t="shared" si="3"/>
        <v>7.78</v>
      </c>
    </row>
    <row r="39" spans="1:12" ht="58.5" customHeight="1">
      <c r="A39" s="169" t="s">
        <v>97</v>
      </c>
      <c r="B39" s="144" t="s">
        <v>98</v>
      </c>
      <c r="C39" s="13" t="s">
        <v>45</v>
      </c>
      <c r="D39" s="13" t="s">
        <v>620</v>
      </c>
      <c r="E39" s="68">
        <v>100.15</v>
      </c>
      <c r="F39" s="109">
        <f t="shared" si="0"/>
        <v>1306.5</v>
      </c>
      <c r="G39" s="109">
        <f>ROUND(F39*E39/1000,2)</f>
        <v>130.85</v>
      </c>
      <c r="H39" s="68">
        <v>100.15</v>
      </c>
      <c r="I39" s="12">
        <f t="shared" si="1"/>
        <v>1306.5</v>
      </c>
      <c r="J39" s="11">
        <f t="shared" si="2"/>
        <v>130.85</v>
      </c>
      <c r="K39" s="13">
        <v>2613</v>
      </c>
      <c r="L39" s="185">
        <f t="shared" si="3"/>
        <v>261.7</v>
      </c>
    </row>
    <row r="40" spans="1:12" ht="27.75" customHeight="1">
      <c r="A40" s="167" t="s">
        <v>101</v>
      </c>
      <c r="B40" s="143" t="s">
        <v>102</v>
      </c>
      <c r="C40" s="8"/>
      <c r="D40" s="8"/>
      <c r="E40" s="8"/>
      <c r="F40" s="126">
        <f>SUM(F41:F42)</f>
        <v>139068.84000000003</v>
      </c>
      <c r="G40" s="126">
        <f>SUM(G41:G42)</f>
        <v>13679.460000000001</v>
      </c>
      <c r="H40" s="8"/>
      <c r="I40" s="126">
        <f>SUM(I41:I42)</f>
        <v>139068.73600000003</v>
      </c>
      <c r="J40" s="126">
        <f>SUM(J41:J42)</f>
        <v>13679.44</v>
      </c>
      <c r="K40" s="126">
        <f>SUM(K41:K42)</f>
        <v>278137.576</v>
      </c>
      <c r="L40" s="249">
        <f>SUM(L41:L42)</f>
        <v>27358.9</v>
      </c>
    </row>
    <row r="41" spans="1:12" ht="18" customHeight="1">
      <c r="A41" s="171"/>
      <c r="B41" s="160" t="s">
        <v>103</v>
      </c>
      <c r="C41" s="25"/>
      <c r="D41" s="25"/>
      <c r="E41" s="25"/>
      <c r="F41" s="25">
        <f>F43+F64+F45+F47+F48+F49+F50+F51+F52+F54+F56+F58+F60+F61+F62+F66+F67+F68+F69+F71+F73+F75+F77+F80+F85+F87+F92+F100+F102+F104+F112+F120+F130+F132+F135+F137+F140+F142+F150+F152+F154</f>
        <v>31179.880000000005</v>
      </c>
      <c r="G41" s="25">
        <f>G43+G64+G45+G47+G48+G49+G50+G51+G52+G54+G56+G58+G60+G61+G62+G66+G67+G68+G69+G71+G73+G75+G77+G80+G85+G87+G92+G100+G102+G104+G112+G120+G130+G132+G135+G137+G140+G142+G150+G152+G154</f>
        <v>3713.4500000000003</v>
      </c>
      <c r="H41" s="25"/>
      <c r="I41" s="25">
        <f>I43+I64+I45+I47+I48+I49+I50+I51+I52+I54+I56+I58+I60+I61+I62+I66+I67+I68+I69+I71+I73+I75+I77+I80+I85+I87+I92+I100+I102+I104+I112+I120+I130+I132+I135+I137+I140+I142+I150+I152+I154</f>
        <v>31179.834999999999</v>
      </c>
      <c r="J41" s="25">
        <f>J43+J64+J45+J47+J48+J49+J50+J51+J52+J54+J56+J58+J60+J61+J62+J66+J67+J68+J69+J71+J73+J75+J77+J80+J85+J87+J92+J100+J102+J104+J112+J120+J130+J132+J135+J137+J140+J142+J150+J152+J154</f>
        <v>3713.4300000000003</v>
      </c>
      <c r="K41" s="25">
        <f>K43+K64+K45+K47+K48+K49+K50+K51+K52+K54+K56+K58+K60+K61+K62+K66+K67+K68+K69+K71+K73+K75+K77+K80+K85+K87+K92+K100+K102+K104+K112+K120+K130+K132+K135+K137+K140+K142+K150+K152+K154</f>
        <v>62359.714999999997</v>
      </c>
      <c r="L41" s="192">
        <f>L43+L64+L45+L47+L48+L49+L50+L51+L52+L54+L56+L58+L60+L61+L62+L66+L67+L68+L69+L71+L73+L75+L77+L80+L85+L87+L92+L100+L102+L104+L112+L120+L130+L132+L135+L137+L140+L142+L150+L152+L154</f>
        <v>7426.88</v>
      </c>
    </row>
    <row r="42" spans="1:12" ht="17.25" customHeight="1">
      <c r="A42" s="171"/>
      <c r="B42" s="160" t="s">
        <v>386</v>
      </c>
      <c r="C42" s="25"/>
      <c r="D42" s="25"/>
      <c r="E42" s="25"/>
      <c r="F42" s="25">
        <f>F44+F65+F46+F53+F55+F57+F59+F63+F70+F72+F74+F76+F78+F79+F81+F82+F83+F84+F86+F88+F89+F90+F91+F96+F101+F103+F108+F115+F125+F131+F133+F134+F136+F138+F139+F141+F145+F151+F153+F157</f>
        <v>107888.96000000002</v>
      </c>
      <c r="G42" s="25">
        <f>G44+G65+G46+G53+G55+G57+G59+G63+G70+G72+G74+G76+G78+G79+G81+G82+G83+G84+G86+G88+G89+G90+G91+G96+G101+G103+G108+G115+G125+G131+G133+G134+G136+G138+G139+G141+G145+G151+G153+G157</f>
        <v>9966.01</v>
      </c>
      <c r="H42" s="25"/>
      <c r="I42" s="25">
        <f>I44+I65+I46+I53+I55+I57+I59+I63+I70+I72+I74+I76+I78+I79+I81+I82+I83+I84+I86+I88+I89+I90+I91+I96+I101+I103+I108+I115+I125+I131+I133+I134+I136+I138+I139+I141+I145+I151+I153+I157</f>
        <v>107888.90100000003</v>
      </c>
      <c r="J42" s="25">
        <f>J44+J65+J46+J53+J55+J57+J59+J63+J70+J72+J74+J76+J78+J79+J81+J82+J83+J84+J86+J88+J89+J90+J91+J96+J101+J103+J108+J115+J125+J131+J133+J134+J136+J138+J139+J141+J145+J151+J153+J157</f>
        <v>9966.01</v>
      </c>
      <c r="K42" s="25">
        <f>K44+K65+K46+K53+K55+K57+K59+K63+K70+K72+K74+K76+K78+K79+K81+K82+K83+K84+K86+K88+K89+K90+K91+K96+K101+K103+K108+K115+K125+K131+K133+K134+K136+K138+K139+K141+K145+K151+K153+K157</f>
        <v>215777.86100000003</v>
      </c>
      <c r="L42" s="192">
        <f>L44+L65+L46+L53+L55+L57+L59+L63+L70+L72+L74+L76+L78+L79+L81+L82+L83+L84+L86+L88+L89+L90+L91+L96+L101+L103+L108+L115+L125+L131+L133+L134+L136+L138+L139+L141+L145+L151+L153+L157</f>
        <v>19932.02</v>
      </c>
    </row>
    <row r="43" spans="1:12" ht="53.1" customHeight="1">
      <c r="A43" s="331" t="s">
        <v>105</v>
      </c>
      <c r="B43" s="147" t="s">
        <v>749</v>
      </c>
      <c r="C43" s="27" t="s">
        <v>45</v>
      </c>
      <c r="D43" s="27" t="s">
        <v>620</v>
      </c>
      <c r="E43" s="68">
        <v>100.15</v>
      </c>
      <c r="F43" s="53">
        <f t="shared" ref="F43:F74" si="4">ROUND(K43/12*6,2)</f>
        <v>210</v>
      </c>
      <c r="G43" s="53">
        <f t="shared" ref="G43:G60" si="5">ROUND(F43*E43/1000,2)</f>
        <v>21.03</v>
      </c>
      <c r="H43" s="68">
        <v>100.15</v>
      </c>
      <c r="I43" s="11">
        <f t="shared" ref="I43:I74" si="6">K43-F43</f>
        <v>210</v>
      </c>
      <c r="J43" s="11">
        <f t="shared" ref="J43:J74" si="7">ROUND(H43*I43/1000,2)</f>
        <v>21.03</v>
      </c>
      <c r="K43" s="27">
        <v>420</v>
      </c>
      <c r="L43" s="185">
        <f t="shared" ref="L43:L74" si="8">J43+G43</f>
        <v>42.06</v>
      </c>
    </row>
    <row r="44" spans="1:12" ht="63" customHeight="1">
      <c r="A44" s="331"/>
      <c r="B44" s="147" t="s">
        <v>750</v>
      </c>
      <c r="C44" s="27" t="s">
        <v>45</v>
      </c>
      <c r="D44" s="27" t="s">
        <v>620</v>
      </c>
      <c r="E44" s="68">
        <v>100.15</v>
      </c>
      <c r="F44" s="133">
        <f t="shared" si="4"/>
        <v>790</v>
      </c>
      <c r="G44" s="133">
        <f t="shared" si="5"/>
        <v>79.12</v>
      </c>
      <c r="H44" s="68">
        <v>100.15</v>
      </c>
      <c r="I44" s="13">
        <f t="shared" si="6"/>
        <v>790</v>
      </c>
      <c r="J44" s="13">
        <f t="shared" si="7"/>
        <v>79.12</v>
      </c>
      <c r="K44" s="27">
        <v>1580</v>
      </c>
      <c r="L44" s="190">
        <f t="shared" si="8"/>
        <v>158.24</v>
      </c>
    </row>
    <row r="45" spans="1:12" ht="72.95" customHeight="1">
      <c r="A45" s="328" t="s">
        <v>549</v>
      </c>
      <c r="B45" s="148" t="s">
        <v>842</v>
      </c>
      <c r="C45" s="36" t="s">
        <v>45</v>
      </c>
      <c r="D45" s="36" t="s">
        <v>620</v>
      </c>
      <c r="E45" s="68">
        <v>100.15</v>
      </c>
      <c r="F45" s="133">
        <f t="shared" si="4"/>
        <v>12.5</v>
      </c>
      <c r="G45" s="133">
        <f t="shared" si="5"/>
        <v>1.25</v>
      </c>
      <c r="H45" s="68">
        <v>100.15</v>
      </c>
      <c r="I45" s="13">
        <f t="shared" si="6"/>
        <v>12.5</v>
      </c>
      <c r="J45" s="13">
        <f t="shared" si="7"/>
        <v>1.25</v>
      </c>
      <c r="K45" s="27">
        <v>25</v>
      </c>
      <c r="L45" s="190">
        <f t="shared" si="8"/>
        <v>2.5</v>
      </c>
    </row>
    <row r="46" spans="1:12" ht="73.7" customHeight="1">
      <c r="A46" s="328"/>
      <c r="B46" s="148" t="s">
        <v>752</v>
      </c>
      <c r="C46" s="36" t="s">
        <v>45</v>
      </c>
      <c r="D46" s="36" t="s">
        <v>620</v>
      </c>
      <c r="E46" s="68">
        <v>100.15</v>
      </c>
      <c r="F46" s="133">
        <f t="shared" si="4"/>
        <v>1650</v>
      </c>
      <c r="G46" s="133">
        <f t="shared" si="5"/>
        <v>165.25</v>
      </c>
      <c r="H46" s="68">
        <v>100.15</v>
      </c>
      <c r="I46" s="13">
        <f t="shared" si="6"/>
        <v>1650</v>
      </c>
      <c r="J46" s="13">
        <f t="shared" si="7"/>
        <v>165.25</v>
      </c>
      <c r="K46" s="27">
        <v>3300</v>
      </c>
      <c r="L46" s="190">
        <f t="shared" si="8"/>
        <v>330.5</v>
      </c>
    </row>
    <row r="47" spans="1:12" ht="63" customHeight="1">
      <c r="A47" s="172" t="s">
        <v>597</v>
      </c>
      <c r="B47" s="148" t="s">
        <v>753</v>
      </c>
      <c r="C47" s="36" t="s">
        <v>45</v>
      </c>
      <c r="D47" s="36" t="s">
        <v>620</v>
      </c>
      <c r="E47" s="68">
        <v>100.15</v>
      </c>
      <c r="F47" s="133">
        <f t="shared" si="4"/>
        <v>170</v>
      </c>
      <c r="G47" s="133">
        <f t="shared" si="5"/>
        <v>17.03</v>
      </c>
      <c r="H47" s="68">
        <v>100.15</v>
      </c>
      <c r="I47" s="13">
        <f t="shared" si="6"/>
        <v>170</v>
      </c>
      <c r="J47" s="13">
        <f t="shared" si="7"/>
        <v>17.03</v>
      </c>
      <c r="K47" s="27">
        <v>340</v>
      </c>
      <c r="L47" s="190">
        <f t="shared" si="8"/>
        <v>34.06</v>
      </c>
    </row>
    <row r="48" spans="1:12" ht="80.25" customHeight="1">
      <c r="A48" s="328" t="s">
        <v>552</v>
      </c>
      <c r="B48" s="148" t="s">
        <v>754</v>
      </c>
      <c r="C48" s="36" t="s">
        <v>45</v>
      </c>
      <c r="D48" s="36" t="s">
        <v>620</v>
      </c>
      <c r="E48" s="68">
        <v>100.15</v>
      </c>
      <c r="F48" s="133">
        <f t="shared" si="4"/>
        <v>575</v>
      </c>
      <c r="G48" s="133">
        <f t="shared" si="5"/>
        <v>57.59</v>
      </c>
      <c r="H48" s="68">
        <v>100.15</v>
      </c>
      <c r="I48" s="13">
        <f t="shared" si="6"/>
        <v>575</v>
      </c>
      <c r="J48" s="13">
        <f t="shared" si="7"/>
        <v>57.59</v>
      </c>
      <c r="K48" s="27">
        <v>1150</v>
      </c>
      <c r="L48" s="190">
        <f t="shared" si="8"/>
        <v>115.18</v>
      </c>
    </row>
    <row r="49" spans="1:12" ht="75" customHeight="1">
      <c r="A49" s="328"/>
      <c r="B49" s="148" t="s">
        <v>843</v>
      </c>
      <c r="C49" s="20" t="s">
        <v>401</v>
      </c>
      <c r="D49" s="13" t="s">
        <v>402</v>
      </c>
      <c r="E49" s="72">
        <v>142.61000000000001</v>
      </c>
      <c r="F49" s="133">
        <f t="shared" si="4"/>
        <v>285</v>
      </c>
      <c r="G49" s="133">
        <f t="shared" si="5"/>
        <v>40.64</v>
      </c>
      <c r="H49" s="72">
        <v>142.61000000000001</v>
      </c>
      <c r="I49" s="13">
        <f t="shared" si="6"/>
        <v>285</v>
      </c>
      <c r="J49" s="13">
        <f t="shared" si="7"/>
        <v>40.64</v>
      </c>
      <c r="K49" s="27">
        <v>570</v>
      </c>
      <c r="L49" s="190">
        <f t="shared" si="8"/>
        <v>81.28</v>
      </c>
    </row>
    <row r="50" spans="1:12" ht="54.75" customHeight="1">
      <c r="A50" s="172" t="s">
        <v>555</v>
      </c>
      <c r="B50" s="148" t="s">
        <v>844</v>
      </c>
      <c r="C50" s="13" t="s">
        <v>45</v>
      </c>
      <c r="D50" s="36" t="s">
        <v>620</v>
      </c>
      <c r="E50" s="68">
        <v>100.15</v>
      </c>
      <c r="F50" s="133">
        <f t="shared" si="4"/>
        <v>9000</v>
      </c>
      <c r="G50" s="133">
        <f t="shared" si="5"/>
        <v>901.35</v>
      </c>
      <c r="H50" s="68">
        <v>100.15</v>
      </c>
      <c r="I50" s="13">
        <f t="shared" si="6"/>
        <v>9000</v>
      </c>
      <c r="J50" s="13">
        <f t="shared" si="7"/>
        <v>901.35</v>
      </c>
      <c r="K50" s="27">
        <v>18000</v>
      </c>
      <c r="L50" s="190">
        <f t="shared" si="8"/>
        <v>1802.7</v>
      </c>
    </row>
    <row r="51" spans="1:12" ht="53.85" customHeight="1">
      <c r="A51" s="172" t="s">
        <v>557</v>
      </c>
      <c r="B51" s="148" t="s">
        <v>756</v>
      </c>
      <c r="C51" s="36" t="s">
        <v>45</v>
      </c>
      <c r="D51" s="36" t="s">
        <v>620</v>
      </c>
      <c r="E51" s="68">
        <v>100.15</v>
      </c>
      <c r="F51" s="133">
        <f t="shared" si="4"/>
        <v>2800</v>
      </c>
      <c r="G51" s="133">
        <f t="shared" si="5"/>
        <v>280.42</v>
      </c>
      <c r="H51" s="68">
        <v>100.15</v>
      </c>
      <c r="I51" s="13">
        <f t="shared" si="6"/>
        <v>2800</v>
      </c>
      <c r="J51" s="13">
        <f t="shared" si="7"/>
        <v>280.42</v>
      </c>
      <c r="K51" s="27">
        <v>5600</v>
      </c>
      <c r="L51" s="190">
        <f t="shared" si="8"/>
        <v>560.84</v>
      </c>
    </row>
    <row r="52" spans="1:12" ht="67.150000000000006" customHeight="1">
      <c r="A52" s="328" t="s">
        <v>628</v>
      </c>
      <c r="B52" s="148" t="s">
        <v>757</v>
      </c>
      <c r="C52" s="36" t="s">
        <v>45</v>
      </c>
      <c r="D52" s="36" t="s">
        <v>620</v>
      </c>
      <c r="E52" s="68">
        <v>100.15</v>
      </c>
      <c r="F52" s="133">
        <f t="shared" si="4"/>
        <v>137.5</v>
      </c>
      <c r="G52" s="133">
        <f t="shared" si="5"/>
        <v>13.77</v>
      </c>
      <c r="H52" s="68">
        <v>100.15</v>
      </c>
      <c r="I52" s="13">
        <f t="shared" si="6"/>
        <v>137.5</v>
      </c>
      <c r="J52" s="13">
        <f t="shared" si="7"/>
        <v>13.77</v>
      </c>
      <c r="K52" s="27">
        <v>275</v>
      </c>
      <c r="L52" s="190">
        <f t="shared" si="8"/>
        <v>27.54</v>
      </c>
    </row>
    <row r="53" spans="1:12" ht="62.1" customHeight="1">
      <c r="A53" s="328"/>
      <c r="B53" s="148" t="s">
        <v>758</v>
      </c>
      <c r="C53" s="36" t="s">
        <v>45</v>
      </c>
      <c r="D53" s="36" t="s">
        <v>620</v>
      </c>
      <c r="E53" s="68">
        <v>100.15</v>
      </c>
      <c r="F53" s="133">
        <f t="shared" si="4"/>
        <v>6900</v>
      </c>
      <c r="G53" s="133">
        <f t="shared" si="5"/>
        <v>691.04</v>
      </c>
      <c r="H53" s="68">
        <v>100.15</v>
      </c>
      <c r="I53" s="13">
        <f t="shared" si="6"/>
        <v>6900</v>
      </c>
      <c r="J53" s="13">
        <f t="shared" si="7"/>
        <v>691.04</v>
      </c>
      <c r="K53" s="27">
        <v>13800</v>
      </c>
      <c r="L53" s="190">
        <f t="shared" si="8"/>
        <v>1382.08</v>
      </c>
    </row>
    <row r="54" spans="1:12" ht="44.85" customHeight="1">
      <c r="A54" s="328" t="s">
        <v>559</v>
      </c>
      <c r="B54" s="148" t="s">
        <v>759</v>
      </c>
      <c r="C54" s="36" t="s">
        <v>45</v>
      </c>
      <c r="D54" s="36" t="s">
        <v>620</v>
      </c>
      <c r="E54" s="68">
        <v>100.15</v>
      </c>
      <c r="F54" s="133">
        <f t="shared" si="4"/>
        <v>175</v>
      </c>
      <c r="G54" s="133">
        <f t="shared" si="5"/>
        <v>17.53</v>
      </c>
      <c r="H54" s="68">
        <v>100.15</v>
      </c>
      <c r="I54" s="13">
        <f t="shared" si="6"/>
        <v>175</v>
      </c>
      <c r="J54" s="13">
        <f t="shared" si="7"/>
        <v>17.53</v>
      </c>
      <c r="K54" s="27">
        <v>350</v>
      </c>
      <c r="L54" s="190">
        <f t="shared" si="8"/>
        <v>35.06</v>
      </c>
    </row>
    <row r="55" spans="1:12" ht="49.7" customHeight="1">
      <c r="A55" s="328"/>
      <c r="B55" s="148" t="s">
        <v>760</v>
      </c>
      <c r="C55" s="36" t="s">
        <v>45</v>
      </c>
      <c r="D55" s="36" t="s">
        <v>620</v>
      </c>
      <c r="E55" s="68">
        <v>100.15</v>
      </c>
      <c r="F55" s="133">
        <f t="shared" si="4"/>
        <v>3267.5</v>
      </c>
      <c r="G55" s="133">
        <f t="shared" si="5"/>
        <v>327.24</v>
      </c>
      <c r="H55" s="68">
        <v>100.15</v>
      </c>
      <c r="I55" s="13">
        <f t="shared" si="6"/>
        <v>3267.5</v>
      </c>
      <c r="J55" s="13">
        <f t="shared" si="7"/>
        <v>327.24</v>
      </c>
      <c r="K55" s="27">
        <v>6535</v>
      </c>
      <c r="L55" s="190">
        <f t="shared" si="8"/>
        <v>654.48</v>
      </c>
    </row>
    <row r="56" spans="1:12" ht="59.65" customHeight="1">
      <c r="A56" s="328" t="s">
        <v>428</v>
      </c>
      <c r="B56" s="148" t="s">
        <v>761</v>
      </c>
      <c r="C56" s="36" t="s">
        <v>45</v>
      </c>
      <c r="D56" s="36" t="s">
        <v>620</v>
      </c>
      <c r="E56" s="68">
        <v>100.15</v>
      </c>
      <c r="F56" s="133">
        <f t="shared" si="4"/>
        <v>800</v>
      </c>
      <c r="G56" s="133">
        <f t="shared" si="5"/>
        <v>80.12</v>
      </c>
      <c r="H56" s="68">
        <v>100.15</v>
      </c>
      <c r="I56" s="13">
        <f t="shared" si="6"/>
        <v>800</v>
      </c>
      <c r="J56" s="13">
        <f t="shared" si="7"/>
        <v>80.12</v>
      </c>
      <c r="K56" s="27">
        <v>1600</v>
      </c>
      <c r="L56" s="190">
        <f t="shared" si="8"/>
        <v>160.24</v>
      </c>
    </row>
    <row r="57" spans="1:12" ht="53.85" customHeight="1">
      <c r="A57" s="328"/>
      <c r="B57" s="148" t="s">
        <v>762</v>
      </c>
      <c r="C57" s="36" t="s">
        <v>45</v>
      </c>
      <c r="D57" s="36" t="s">
        <v>620</v>
      </c>
      <c r="E57" s="68">
        <v>100.15</v>
      </c>
      <c r="F57" s="133">
        <f t="shared" si="4"/>
        <v>17500</v>
      </c>
      <c r="G57" s="133">
        <f t="shared" si="5"/>
        <v>1752.63</v>
      </c>
      <c r="H57" s="68">
        <v>100.15</v>
      </c>
      <c r="I57" s="13">
        <f t="shared" si="6"/>
        <v>17500</v>
      </c>
      <c r="J57" s="13">
        <f t="shared" si="7"/>
        <v>1752.63</v>
      </c>
      <c r="K57" s="27">
        <v>35000</v>
      </c>
      <c r="L57" s="190">
        <f t="shared" si="8"/>
        <v>3505.26</v>
      </c>
    </row>
    <row r="58" spans="1:12" ht="62.25" customHeight="1">
      <c r="A58" s="328" t="s">
        <v>430</v>
      </c>
      <c r="B58" s="148" t="s">
        <v>763</v>
      </c>
      <c r="C58" s="36" t="s">
        <v>45</v>
      </c>
      <c r="D58" s="36" t="s">
        <v>620</v>
      </c>
      <c r="E58" s="68">
        <v>100.15</v>
      </c>
      <c r="F58" s="133">
        <f t="shared" si="4"/>
        <v>185</v>
      </c>
      <c r="G58" s="133">
        <f t="shared" si="5"/>
        <v>18.53</v>
      </c>
      <c r="H58" s="68">
        <v>100.15</v>
      </c>
      <c r="I58" s="13">
        <f t="shared" si="6"/>
        <v>185</v>
      </c>
      <c r="J58" s="13">
        <f t="shared" si="7"/>
        <v>18.53</v>
      </c>
      <c r="K58" s="27">
        <v>370</v>
      </c>
      <c r="L58" s="190">
        <f t="shared" si="8"/>
        <v>37.06</v>
      </c>
    </row>
    <row r="59" spans="1:12" ht="58.9" customHeight="1">
      <c r="A59" s="328"/>
      <c r="B59" s="148" t="s">
        <v>764</v>
      </c>
      <c r="C59" s="36" t="s">
        <v>45</v>
      </c>
      <c r="D59" s="36" t="s">
        <v>620</v>
      </c>
      <c r="E59" s="68">
        <v>100.15</v>
      </c>
      <c r="F59" s="133">
        <f t="shared" si="4"/>
        <v>325</v>
      </c>
      <c r="G59" s="133">
        <f t="shared" si="5"/>
        <v>32.549999999999997</v>
      </c>
      <c r="H59" s="68">
        <v>100.15</v>
      </c>
      <c r="I59" s="13">
        <f t="shared" si="6"/>
        <v>325</v>
      </c>
      <c r="J59" s="13">
        <f t="shared" si="7"/>
        <v>32.549999999999997</v>
      </c>
      <c r="K59" s="27">
        <v>650</v>
      </c>
      <c r="L59" s="190">
        <f t="shared" si="8"/>
        <v>65.099999999999994</v>
      </c>
    </row>
    <row r="60" spans="1:12" ht="72.75" customHeight="1">
      <c r="A60" s="328" t="s">
        <v>134</v>
      </c>
      <c r="B60" s="148" t="s">
        <v>765</v>
      </c>
      <c r="C60" s="36" t="s">
        <v>45</v>
      </c>
      <c r="D60" s="36" t="s">
        <v>620</v>
      </c>
      <c r="E60" s="68">
        <v>100.15</v>
      </c>
      <c r="F60" s="133">
        <f t="shared" si="4"/>
        <v>290</v>
      </c>
      <c r="G60" s="133">
        <f t="shared" si="5"/>
        <v>29.04</v>
      </c>
      <c r="H60" s="68">
        <v>100.15</v>
      </c>
      <c r="I60" s="13">
        <f t="shared" si="6"/>
        <v>290</v>
      </c>
      <c r="J60" s="13">
        <f t="shared" si="7"/>
        <v>29.04</v>
      </c>
      <c r="K60" s="27">
        <v>580</v>
      </c>
      <c r="L60" s="190">
        <f t="shared" si="8"/>
        <v>58.08</v>
      </c>
    </row>
    <row r="61" spans="1:12" ht="51">
      <c r="A61" s="328"/>
      <c r="B61" s="148" t="s">
        <v>766</v>
      </c>
      <c r="C61" s="36" t="s">
        <v>38</v>
      </c>
      <c r="D61" s="36" t="s">
        <v>620</v>
      </c>
      <c r="E61" s="72">
        <v>18.940000000000001</v>
      </c>
      <c r="F61" s="13">
        <f t="shared" si="4"/>
        <v>60</v>
      </c>
      <c r="G61" s="13">
        <f>ROUND(E61*F61/1000,2)</f>
        <v>1.1399999999999999</v>
      </c>
      <c r="H61" s="72">
        <v>18.940000000000001</v>
      </c>
      <c r="I61" s="13">
        <f t="shared" si="6"/>
        <v>60</v>
      </c>
      <c r="J61" s="13">
        <f t="shared" si="7"/>
        <v>1.1399999999999999</v>
      </c>
      <c r="K61" s="27">
        <v>120</v>
      </c>
      <c r="L61" s="190">
        <f t="shared" si="8"/>
        <v>2.2799999999999998</v>
      </c>
    </row>
    <row r="62" spans="1:12" ht="50.45" customHeight="1">
      <c r="A62" s="328" t="s">
        <v>137</v>
      </c>
      <c r="B62" s="148" t="s">
        <v>845</v>
      </c>
      <c r="C62" s="20" t="s">
        <v>401</v>
      </c>
      <c r="D62" s="13" t="s">
        <v>402</v>
      </c>
      <c r="E62" s="72">
        <v>142.61000000000001</v>
      </c>
      <c r="F62" s="133">
        <f t="shared" si="4"/>
        <v>191.35</v>
      </c>
      <c r="G62" s="133">
        <f>ROUND(F62*E62/1000,2)</f>
        <v>27.29</v>
      </c>
      <c r="H62" s="72">
        <v>142.61000000000001</v>
      </c>
      <c r="I62" s="13">
        <f t="shared" si="6"/>
        <v>191.35</v>
      </c>
      <c r="J62" s="13">
        <f t="shared" si="7"/>
        <v>27.29</v>
      </c>
      <c r="K62" s="27">
        <v>382.7</v>
      </c>
      <c r="L62" s="190">
        <f t="shared" si="8"/>
        <v>54.58</v>
      </c>
    </row>
    <row r="63" spans="1:12" ht="69" customHeight="1">
      <c r="A63" s="328"/>
      <c r="B63" s="148" t="s">
        <v>768</v>
      </c>
      <c r="C63" s="20" t="s">
        <v>401</v>
      </c>
      <c r="D63" s="13" t="s">
        <v>402</v>
      </c>
      <c r="E63" s="72">
        <v>142.61000000000001</v>
      </c>
      <c r="F63" s="13">
        <f t="shared" si="4"/>
        <v>2305.3200000000002</v>
      </c>
      <c r="G63" s="13">
        <f>ROUND(E63*F63/1000,2)</f>
        <v>328.76</v>
      </c>
      <c r="H63" s="72">
        <v>142.61000000000001</v>
      </c>
      <c r="I63" s="13">
        <f t="shared" si="6"/>
        <v>2305.3200000000002</v>
      </c>
      <c r="J63" s="13">
        <f t="shared" si="7"/>
        <v>328.76</v>
      </c>
      <c r="K63" s="27">
        <v>4610.6400000000003</v>
      </c>
      <c r="L63" s="190">
        <f t="shared" si="8"/>
        <v>657.52</v>
      </c>
    </row>
    <row r="64" spans="1:12" ht="81" customHeight="1">
      <c r="A64" s="328" t="s">
        <v>629</v>
      </c>
      <c r="B64" s="148" t="s">
        <v>846</v>
      </c>
      <c r="C64" s="36" t="s">
        <v>45</v>
      </c>
      <c r="D64" s="36" t="s">
        <v>620</v>
      </c>
      <c r="E64" s="68">
        <v>100.15</v>
      </c>
      <c r="F64" s="133">
        <f t="shared" si="4"/>
        <v>4800</v>
      </c>
      <c r="G64" s="133">
        <f>ROUND(F64*E64/1000,2)</f>
        <v>480.72</v>
      </c>
      <c r="H64" s="68">
        <v>100.15</v>
      </c>
      <c r="I64" s="13">
        <f t="shared" si="6"/>
        <v>4800</v>
      </c>
      <c r="J64" s="13">
        <f t="shared" si="7"/>
        <v>480.72</v>
      </c>
      <c r="K64" s="27">
        <v>9600</v>
      </c>
      <c r="L64" s="190">
        <f t="shared" si="8"/>
        <v>961.44</v>
      </c>
    </row>
    <row r="65" spans="1:12" ht="81" customHeight="1">
      <c r="A65" s="328"/>
      <c r="B65" s="148" t="s">
        <v>770</v>
      </c>
      <c r="C65" s="36" t="s">
        <v>45</v>
      </c>
      <c r="D65" s="36" t="s">
        <v>620</v>
      </c>
      <c r="E65" s="68">
        <v>100.15</v>
      </c>
      <c r="F65" s="133">
        <f t="shared" si="4"/>
        <v>451.83</v>
      </c>
      <c r="G65" s="133">
        <f>ROUND(F65*E65/1000,2)</f>
        <v>45.25</v>
      </c>
      <c r="H65" s="68">
        <v>100.15</v>
      </c>
      <c r="I65" s="13">
        <f t="shared" si="6"/>
        <v>451.82</v>
      </c>
      <c r="J65" s="13">
        <f t="shared" si="7"/>
        <v>45.25</v>
      </c>
      <c r="K65" s="27">
        <v>903.65</v>
      </c>
      <c r="L65" s="190">
        <f t="shared" si="8"/>
        <v>90.5</v>
      </c>
    </row>
    <row r="66" spans="1:12" ht="74.25" customHeight="1">
      <c r="A66" s="172" t="s">
        <v>437</v>
      </c>
      <c r="B66" s="149" t="s">
        <v>847</v>
      </c>
      <c r="C66" s="20" t="s">
        <v>401</v>
      </c>
      <c r="D66" s="13" t="s">
        <v>402</v>
      </c>
      <c r="E66" s="72">
        <v>142.61000000000001</v>
      </c>
      <c r="F66" s="13">
        <f t="shared" si="4"/>
        <v>2800</v>
      </c>
      <c r="G66" s="13">
        <f t="shared" ref="G66:G74" si="9">ROUND(E66*F66/1000,2)</f>
        <v>399.31</v>
      </c>
      <c r="H66" s="72">
        <v>142.61000000000001</v>
      </c>
      <c r="I66" s="13">
        <f t="shared" si="6"/>
        <v>2800</v>
      </c>
      <c r="J66" s="13">
        <f t="shared" si="7"/>
        <v>399.31</v>
      </c>
      <c r="K66" s="27">
        <v>5600</v>
      </c>
      <c r="L66" s="190">
        <f t="shared" si="8"/>
        <v>798.62</v>
      </c>
    </row>
    <row r="67" spans="1:12" ht="72" customHeight="1">
      <c r="A67" s="172" t="s">
        <v>144</v>
      </c>
      <c r="B67" s="149" t="s">
        <v>848</v>
      </c>
      <c r="C67" s="13" t="s">
        <v>84</v>
      </c>
      <c r="D67" s="36" t="s">
        <v>228</v>
      </c>
      <c r="E67" s="72">
        <v>366.13</v>
      </c>
      <c r="F67" s="13">
        <f t="shared" si="4"/>
        <v>600</v>
      </c>
      <c r="G67" s="13">
        <f t="shared" si="9"/>
        <v>219.68</v>
      </c>
      <c r="H67" s="72">
        <v>366.13</v>
      </c>
      <c r="I67" s="13">
        <f t="shared" si="6"/>
        <v>600</v>
      </c>
      <c r="J67" s="13">
        <f t="shared" si="7"/>
        <v>219.68</v>
      </c>
      <c r="K67" s="27">
        <v>1200</v>
      </c>
      <c r="L67" s="190">
        <f t="shared" si="8"/>
        <v>439.36</v>
      </c>
    </row>
    <row r="68" spans="1:12" ht="76.5" customHeight="1">
      <c r="A68" s="172" t="s">
        <v>146</v>
      </c>
      <c r="B68" s="149" t="s">
        <v>849</v>
      </c>
      <c r="C68" s="36" t="s">
        <v>441</v>
      </c>
      <c r="D68" s="36" t="s">
        <v>271</v>
      </c>
      <c r="E68" s="72">
        <v>175.85</v>
      </c>
      <c r="F68" s="13">
        <f t="shared" si="4"/>
        <v>1250</v>
      </c>
      <c r="G68" s="13">
        <f t="shared" si="9"/>
        <v>219.81</v>
      </c>
      <c r="H68" s="72">
        <v>175.85</v>
      </c>
      <c r="I68" s="13">
        <f t="shared" si="6"/>
        <v>1250</v>
      </c>
      <c r="J68" s="13">
        <f t="shared" si="7"/>
        <v>219.81</v>
      </c>
      <c r="K68" s="27">
        <v>2500</v>
      </c>
      <c r="L68" s="190">
        <f t="shared" si="8"/>
        <v>439.62</v>
      </c>
    </row>
    <row r="69" spans="1:12" ht="49.5" customHeight="1">
      <c r="A69" s="328" t="s">
        <v>149</v>
      </c>
      <c r="B69" s="148" t="s">
        <v>771</v>
      </c>
      <c r="C69" s="298" t="s">
        <v>39</v>
      </c>
      <c r="D69" s="36" t="s">
        <v>620</v>
      </c>
      <c r="E69" s="72">
        <v>134.15</v>
      </c>
      <c r="F69" s="13">
        <f t="shared" si="4"/>
        <v>250</v>
      </c>
      <c r="G69" s="13">
        <f t="shared" si="9"/>
        <v>33.54</v>
      </c>
      <c r="H69" s="72">
        <v>134.15</v>
      </c>
      <c r="I69" s="13">
        <f t="shared" si="6"/>
        <v>250</v>
      </c>
      <c r="J69" s="13">
        <f t="shared" si="7"/>
        <v>33.54</v>
      </c>
      <c r="K69" s="27">
        <v>500</v>
      </c>
      <c r="L69" s="190">
        <f t="shared" si="8"/>
        <v>67.08</v>
      </c>
    </row>
    <row r="70" spans="1:12" ht="57" customHeight="1">
      <c r="A70" s="328"/>
      <c r="B70" s="148" t="s">
        <v>772</v>
      </c>
      <c r="C70" s="298"/>
      <c r="D70" s="36" t="s">
        <v>620</v>
      </c>
      <c r="E70" s="72">
        <v>134.15</v>
      </c>
      <c r="F70" s="13">
        <f t="shared" si="4"/>
        <v>1000</v>
      </c>
      <c r="G70" s="13">
        <f t="shared" si="9"/>
        <v>134.15</v>
      </c>
      <c r="H70" s="72">
        <v>134.15</v>
      </c>
      <c r="I70" s="13">
        <f t="shared" si="6"/>
        <v>1000</v>
      </c>
      <c r="J70" s="13">
        <f t="shared" si="7"/>
        <v>134.15</v>
      </c>
      <c r="K70" s="27">
        <v>2000</v>
      </c>
      <c r="L70" s="190">
        <f t="shared" si="8"/>
        <v>268.3</v>
      </c>
    </row>
    <row r="71" spans="1:12" ht="61.5" customHeight="1">
      <c r="A71" s="328" t="s">
        <v>152</v>
      </c>
      <c r="B71" s="148" t="s">
        <v>850</v>
      </c>
      <c r="C71" s="36" t="s">
        <v>157</v>
      </c>
      <c r="D71" s="36" t="s">
        <v>630</v>
      </c>
      <c r="E71" s="72">
        <v>65.69</v>
      </c>
      <c r="F71" s="13">
        <f t="shared" si="4"/>
        <v>75</v>
      </c>
      <c r="G71" s="13">
        <f t="shared" si="9"/>
        <v>4.93</v>
      </c>
      <c r="H71" s="72">
        <v>65.69</v>
      </c>
      <c r="I71" s="13">
        <f t="shared" si="6"/>
        <v>75</v>
      </c>
      <c r="J71" s="13">
        <f t="shared" si="7"/>
        <v>4.93</v>
      </c>
      <c r="K71" s="27">
        <v>150</v>
      </c>
      <c r="L71" s="190">
        <f t="shared" si="8"/>
        <v>9.86</v>
      </c>
    </row>
    <row r="72" spans="1:12" ht="53.25" customHeight="1">
      <c r="A72" s="328"/>
      <c r="B72" s="148" t="s">
        <v>774</v>
      </c>
      <c r="C72" s="36" t="s">
        <v>157</v>
      </c>
      <c r="D72" s="127" t="s">
        <v>631</v>
      </c>
      <c r="E72" s="72">
        <v>65.69</v>
      </c>
      <c r="F72" s="13">
        <f t="shared" si="4"/>
        <v>1100</v>
      </c>
      <c r="G72" s="13">
        <f t="shared" si="9"/>
        <v>72.260000000000005</v>
      </c>
      <c r="H72" s="72">
        <v>65.69</v>
      </c>
      <c r="I72" s="13">
        <f t="shared" si="6"/>
        <v>1100</v>
      </c>
      <c r="J72" s="13">
        <f t="shared" si="7"/>
        <v>72.260000000000005</v>
      </c>
      <c r="K72" s="27">
        <v>2200</v>
      </c>
      <c r="L72" s="190">
        <f t="shared" si="8"/>
        <v>144.52000000000001</v>
      </c>
    </row>
    <row r="73" spans="1:12" ht="51.75" customHeight="1">
      <c r="A73" s="328" t="s">
        <v>155</v>
      </c>
      <c r="B73" s="161" t="s">
        <v>851</v>
      </c>
      <c r="C73" s="36" t="s">
        <v>161</v>
      </c>
      <c r="D73" s="36" t="s">
        <v>449</v>
      </c>
      <c r="E73" s="72">
        <v>136.66999999999999</v>
      </c>
      <c r="F73" s="13">
        <f t="shared" si="4"/>
        <v>45</v>
      </c>
      <c r="G73" s="13">
        <f t="shared" si="9"/>
        <v>6.15</v>
      </c>
      <c r="H73" s="72">
        <v>136.66999999999999</v>
      </c>
      <c r="I73" s="13">
        <f t="shared" si="6"/>
        <v>45</v>
      </c>
      <c r="J73" s="13">
        <f t="shared" si="7"/>
        <v>6.15</v>
      </c>
      <c r="K73" s="27">
        <v>90</v>
      </c>
      <c r="L73" s="190">
        <f t="shared" si="8"/>
        <v>12.3</v>
      </c>
    </row>
    <row r="74" spans="1:12" ht="57.75" customHeight="1">
      <c r="A74" s="328"/>
      <c r="B74" s="161" t="s">
        <v>852</v>
      </c>
      <c r="C74" s="36" t="s">
        <v>161</v>
      </c>
      <c r="D74" s="36" t="s">
        <v>449</v>
      </c>
      <c r="E74" s="72">
        <v>136.66999999999999</v>
      </c>
      <c r="F74" s="13">
        <f t="shared" si="4"/>
        <v>67.5</v>
      </c>
      <c r="G74" s="13">
        <f t="shared" si="9"/>
        <v>9.23</v>
      </c>
      <c r="H74" s="72">
        <v>136.66999999999999</v>
      </c>
      <c r="I74" s="13">
        <f t="shared" si="6"/>
        <v>67.5</v>
      </c>
      <c r="J74" s="13">
        <f t="shared" si="7"/>
        <v>9.23</v>
      </c>
      <c r="K74" s="27">
        <v>135</v>
      </c>
      <c r="L74" s="190">
        <f t="shared" si="8"/>
        <v>18.46</v>
      </c>
    </row>
    <row r="75" spans="1:12" ht="72.75" customHeight="1">
      <c r="A75" s="328" t="s">
        <v>159</v>
      </c>
      <c r="B75" s="148" t="s">
        <v>853</v>
      </c>
      <c r="C75" s="36" t="s">
        <v>45</v>
      </c>
      <c r="D75" s="36" t="s">
        <v>620</v>
      </c>
      <c r="E75" s="72">
        <v>100.15</v>
      </c>
      <c r="F75" s="133">
        <f t="shared" ref="F75:F91" si="10">ROUND(K75/12*6,2)</f>
        <v>16.45</v>
      </c>
      <c r="G75" s="133">
        <f t="shared" ref="G75:G91" si="11">ROUND(F75*E75/1000,2)</f>
        <v>1.65</v>
      </c>
      <c r="H75" s="72">
        <v>100.15</v>
      </c>
      <c r="I75" s="13">
        <f t="shared" ref="I75:I91" si="12">K75-F75</f>
        <v>16.45</v>
      </c>
      <c r="J75" s="13">
        <f t="shared" ref="J75:J91" si="13">ROUND(H75*I75/1000,2)</f>
        <v>1.65</v>
      </c>
      <c r="K75" s="27">
        <v>32.9</v>
      </c>
      <c r="L75" s="190">
        <f t="shared" ref="L75:L91" si="14">J75+G75</f>
        <v>3.3</v>
      </c>
    </row>
    <row r="76" spans="1:12" ht="64.5" customHeight="1">
      <c r="A76" s="328"/>
      <c r="B76" s="148" t="s">
        <v>776</v>
      </c>
      <c r="C76" s="36" t="s">
        <v>45</v>
      </c>
      <c r="D76" s="36" t="s">
        <v>620</v>
      </c>
      <c r="E76" s="72">
        <v>100.15</v>
      </c>
      <c r="F76" s="133">
        <f t="shared" si="10"/>
        <v>806.16</v>
      </c>
      <c r="G76" s="133">
        <f t="shared" si="11"/>
        <v>80.739999999999995</v>
      </c>
      <c r="H76" s="72">
        <v>100.15</v>
      </c>
      <c r="I76" s="13">
        <f t="shared" si="12"/>
        <v>806.16</v>
      </c>
      <c r="J76" s="13">
        <f t="shared" si="13"/>
        <v>80.739999999999995</v>
      </c>
      <c r="K76" s="27">
        <v>1612.32</v>
      </c>
      <c r="L76" s="190">
        <f t="shared" si="14"/>
        <v>161.47999999999999</v>
      </c>
    </row>
    <row r="77" spans="1:12" ht="51" customHeight="1">
      <c r="A77" s="328" t="s">
        <v>163</v>
      </c>
      <c r="B77" s="148" t="s">
        <v>777</v>
      </c>
      <c r="C77" s="36" t="s">
        <v>45</v>
      </c>
      <c r="D77" s="36" t="s">
        <v>620</v>
      </c>
      <c r="E77" s="72">
        <v>100.15</v>
      </c>
      <c r="F77" s="133">
        <f t="shared" si="10"/>
        <v>1645.63</v>
      </c>
      <c r="G77" s="133">
        <f t="shared" si="11"/>
        <v>164.81</v>
      </c>
      <c r="H77" s="72">
        <v>100.15</v>
      </c>
      <c r="I77" s="13">
        <f t="shared" si="12"/>
        <v>1645.625</v>
      </c>
      <c r="J77" s="13">
        <f t="shared" si="13"/>
        <v>164.81</v>
      </c>
      <c r="K77" s="27">
        <v>3291.2550000000001</v>
      </c>
      <c r="L77" s="190">
        <f t="shared" si="14"/>
        <v>329.62</v>
      </c>
    </row>
    <row r="78" spans="1:12" ht="81" customHeight="1">
      <c r="A78" s="328"/>
      <c r="B78" s="148" t="s">
        <v>778</v>
      </c>
      <c r="C78" s="36" t="s">
        <v>45</v>
      </c>
      <c r="D78" s="36" t="s">
        <v>620</v>
      </c>
      <c r="E78" s="72">
        <v>100.15</v>
      </c>
      <c r="F78" s="133">
        <f t="shared" si="10"/>
        <v>1416.64</v>
      </c>
      <c r="G78" s="133">
        <f t="shared" si="11"/>
        <v>141.88</v>
      </c>
      <c r="H78" s="72">
        <v>100.15</v>
      </c>
      <c r="I78" s="13">
        <f t="shared" si="12"/>
        <v>1416.6409999999998</v>
      </c>
      <c r="J78" s="13">
        <f t="shared" si="13"/>
        <v>141.88</v>
      </c>
      <c r="K78" s="27">
        <v>2833.2809999999999</v>
      </c>
      <c r="L78" s="190">
        <f t="shared" si="14"/>
        <v>283.76</v>
      </c>
    </row>
    <row r="79" spans="1:12" ht="78.75" customHeight="1">
      <c r="A79" s="172" t="s">
        <v>632</v>
      </c>
      <c r="B79" s="148" t="s">
        <v>779</v>
      </c>
      <c r="C79" s="36" t="s">
        <v>45</v>
      </c>
      <c r="D79" s="36" t="s">
        <v>620</v>
      </c>
      <c r="E79" s="72">
        <v>100.15</v>
      </c>
      <c r="F79" s="133">
        <f t="shared" si="10"/>
        <v>5500</v>
      </c>
      <c r="G79" s="133">
        <f t="shared" si="11"/>
        <v>550.83000000000004</v>
      </c>
      <c r="H79" s="72">
        <v>100.15</v>
      </c>
      <c r="I79" s="13">
        <f t="shared" si="12"/>
        <v>5500</v>
      </c>
      <c r="J79" s="13">
        <f t="shared" si="13"/>
        <v>550.83000000000004</v>
      </c>
      <c r="K79" s="27">
        <v>11000</v>
      </c>
      <c r="L79" s="190">
        <f t="shared" si="14"/>
        <v>1101.6600000000001</v>
      </c>
    </row>
    <row r="80" spans="1:12" ht="78" customHeight="1">
      <c r="A80" s="328" t="s">
        <v>169</v>
      </c>
      <c r="B80" s="148" t="s">
        <v>854</v>
      </c>
      <c r="C80" s="36" t="s">
        <v>45</v>
      </c>
      <c r="D80" s="36" t="s">
        <v>620</v>
      </c>
      <c r="E80" s="72">
        <v>100.15</v>
      </c>
      <c r="F80" s="133">
        <f t="shared" si="10"/>
        <v>28.5</v>
      </c>
      <c r="G80" s="133">
        <f t="shared" si="11"/>
        <v>2.85</v>
      </c>
      <c r="H80" s="72">
        <v>100.15</v>
      </c>
      <c r="I80" s="13">
        <f t="shared" si="12"/>
        <v>28.5</v>
      </c>
      <c r="J80" s="13">
        <f t="shared" si="13"/>
        <v>2.85</v>
      </c>
      <c r="K80" s="27">
        <v>57</v>
      </c>
      <c r="L80" s="190">
        <f t="shared" si="14"/>
        <v>5.7</v>
      </c>
    </row>
    <row r="81" spans="1:12" ht="59.25" customHeight="1">
      <c r="A81" s="328"/>
      <c r="B81" s="148" t="s">
        <v>855</v>
      </c>
      <c r="C81" s="36" t="s">
        <v>45</v>
      </c>
      <c r="D81" s="36" t="s">
        <v>620</v>
      </c>
      <c r="E81" s="72">
        <v>100.15</v>
      </c>
      <c r="F81" s="133">
        <f t="shared" si="10"/>
        <v>4500</v>
      </c>
      <c r="G81" s="133">
        <f t="shared" si="11"/>
        <v>450.68</v>
      </c>
      <c r="H81" s="72">
        <v>100.15</v>
      </c>
      <c r="I81" s="13">
        <f t="shared" si="12"/>
        <v>4500</v>
      </c>
      <c r="J81" s="13">
        <f t="shared" si="13"/>
        <v>450.68</v>
      </c>
      <c r="K81" s="27">
        <v>9000</v>
      </c>
      <c r="L81" s="190">
        <f t="shared" si="14"/>
        <v>901.36</v>
      </c>
    </row>
    <row r="82" spans="1:12" ht="75" customHeight="1">
      <c r="A82" s="328"/>
      <c r="B82" s="148" t="s">
        <v>856</v>
      </c>
      <c r="C82" s="36" t="s">
        <v>45</v>
      </c>
      <c r="D82" s="36" t="s">
        <v>620</v>
      </c>
      <c r="E82" s="72">
        <v>100.15</v>
      </c>
      <c r="F82" s="133">
        <f t="shared" si="10"/>
        <v>6889.5</v>
      </c>
      <c r="G82" s="133">
        <f t="shared" si="11"/>
        <v>689.98</v>
      </c>
      <c r="H82" s="72">
        <v>100.15</v>
      </c>
      <c r="I82" s="13">
        <f t="shared" si="12"/>
        <v>6889.5</v>
      </c>
      <c r="J82" s="13">
        <f t="shared" si="13"/>
        <v>689.98</v>
      </c>
      <c r="K82" s="27">
        <v>13779</v>
      </c>
      <c r="L82" s="190">
        <f t="shared" si="14"/>
        <v>1379.96</v>
      </c>
    </row>
    <row r="83" spans="1:12" ht="59.65" customHeight="1">
      <c r="A83" s="172" t="s">
        <v>633</v>
      </c>
      <c r="B83" s="148" t="s">
        <v>783</v>
      </c>
      <c r="C83" s="13" t="s">
        <v>45</v>
      </c>
      <c r="D83" s="36" t="s">
        <v>620</v>
      </c>
      <c r="E83" s="72">
        <v>100.15</v>
      </c>
      <c r="F83" s="133">
        <f t="shared" si="10"/>
        <v>2450</v>
      </c>
      <c r="G83" s="133">
        <f t="shared" si="11"/>
        <v>245.37</v>
      </c>
      <c r="H83" s="72">
        <v>100.15</v>
      </c>
      <c r="I83" s="13">
        <f t="shared" si="12"/>
        <v>2450</v>
      </c>
      <c r="J83" s="13">
        <f t="shared" si="13"/>
        <v>245.37</v>
      </c>
      <c r="K83" s="27">
        <v>4900</v>
      </c>
      <c r="L83" s="190">
        <f t="shared" si="14"/>
        <v>490.74</v>
      </c>
    </row>
    <row r="84" spans="1:12" ht="63" customHeight="1">
      <c r="A84" s="172" t="s">
        <v>634</v>
      </c>
      <c r="B84" s="148" t="s">
        <v>784</v>
      </c>
      <c r="C84" s="36" t="s">
        <v>45</v>
      </c>
      <c r="D84" s="36" t="s">
        <v>620</v>
      </c>
      <c r="E84" s="72">
        <v>100.15</v>
      </c>
      <c r="F84" s="133">
        <f t="shared" si="10"/>
        <v>2231.69</v>
      </c>
      <c r="G84" s="133">
        <f t="shared" si="11"/>
        <v>223.5</v>
      </c>
      <c r="H84" s="72">
        <v>100.15</v>
      </c>
      <c r="I84" s="13">
        <f t="shared" si="12"/>
        <v>2231.69</v>
      </c>
      <c r="J84" s="13">
        <f t="shared" si="13"/>
        <v>223.5</v>
      </c>
      <c r="K84" s="27">
        <v>4463.38</v>
      </c>
      <c r="L84" s="190">
        <f t="shared" si="14"/>
        <v>447</v>
      </c>
    </row>
    <row r="85" spans="1:12" ht="69.75" customHeight="1">
      <c r="A85" s="328" t="s">
        <v>177</v>
      </c>
      <c r="B85" s="148" t="s">
        <v>785</v>
      </c>
      <c r="C85" s="36" t="s">
        <v>45</v>
      </c>
      <c r="D85" s="36" t="s">
        <v>620</v>
      </c>
      <c r="E85" s="72">
        <v>100.15</v>
      </c>
      <c r="F85" s="133">
        <f t="shared" si="10"/>
        <v>236.08</v>
      </c>
      <c r="G85" s="133">
        <f t="shared" si="11"/>
        <v>23.64</v>
      </c>
      <c r="H85" s="72">
        <v>100.15</v>
      </c>
      <c r="I85" s="13">
        <f t="shared" si="12"/>
        <v>236.06999999999996</v>
      </c>
      <c r="J85" s="13">
        <f t="shared" si="13"/>
        <v>23.64</v>
      </c>
      <c r="K85" s="27">
        <v>472.15</v>
      </c>
      <c r="L85" s="190">
        <f t="shared" si="14"/>
        <v>47.28</v>
      </c>
    </row>
    <row r="86" spans="1:12" ht="79.5" customHeight="1">
      <c r="A86" s="328"/>
      <c r="B86" s="148" t="s">
        <v>786</v>
      </c>
      <c r="C86" s="36" t="s">
        <v>45</v>
      </c>
      <c r="D86" s="36" t="s">
        <v>620</v>
      </c>
      <c r="E86" s="72">
        <v>100.15</v>
      </c>
      <c r="F86" s="133">
        <f t="shared" si="10"/>
        <v>295.22000000000003</v>
      </c>
      <c r="G86" s="133">
        <f t="shared" si="11"/>
        <v>29.57</v>
      </c>
      <c r="H86" s="72">
        <v>100.15</v>
      </c>
      <c r="I86" s="13">
        <f t="shared" si="12"/>
        <v>295.22000000000003</v>
      </c>
      <c r="J86" s="13">
        <f t="shared" si="13"/>
        <v>29.57</v>
      </c>
      <c r="K86" s="27">
        <v>590.44000000000005</v>
      </c>
      <c r="L86" s="190">
        <f t="shared" si="14"/>
        <v>59.14</v>
      </c>
    </row>
    <row r="87" spans="1:12" ht="66" customHeight="1">
      <c r="A87" s="328" t="s">
        <v>179</v>
      </c>
      <c r="B87" s="148" t="s">
        <v>787</v>
      </c>
      <c r="C87" s="36" t="s">
        <v>45</v>
      </c>
      <c r="D87" s="36" t="s">
        <v>620</v>
      </c>
      <c r="E87" s="72">
        <v>100.15</v>
      </c>
      <c r="F87" s="133">
        <f t="shared" si="10"/>
        <v>67.5</v>
      </c>
      <c r="G87" s="133">
        <f t="shared" si="11"/>
        <v>6.76</v>
      </c>
      <c r="H87" s="72">
        <v>100.15</v>
      </c>
      <c r="I87" s="13">
        <f t="shared" si="12"/>
        <v>67.5</v>
      </c>
      <c r="J87" s="13">
        <f t="shared" si="13"/>
        <v>6.76</v>
      </c>
      <c r="K87" s="27">
        <v>135</v>
      </c>
      <c r="L87" s="190">
        <f t="shared" si="14"/>
        <v>13.52</v>
      </c>
    </row>
    <row r="88" spans="1:12" ht="68.25" customHeight="1">
      <c r="A88" s="328"/>
      <c r="B88" s="148" t="s">
        <v>788</v>
      </c>
      <c r="C88" s="36" t="s">
        <v>45</v>
      </c>
      <c r="D88" s="36" t="s">
        <v>620</v>
      </c>
      <c r="E88" s="72">
        <v>100.15</v>
      </c>
      <c r="F88" s="133">
        <f t="shared" si="10"/>
        <v>2182.5</v>
      </c>
      <c r="G88" s="133">
        <f t="shared" si="11"/>
        <v>218.58</v>
      </c>
      <c r="H88" s="72">
        <v>100.15</v>
      </c>
      <c r="I88" s="13">
        <f t="shared" si="12"/>
        <v>2182.5</v>
      </c>
      <c r="J88" s="13">
        <f t="shared" si="13"/>
        <v>218.58</v>
      </c>
      <c r="K88" s="27">
        <v>4365</v>
      </c>
      <c r="L88" s="190">
        <f t="shared" si="14"/>
        <v>437.16</v>
      </c>
    </row>
    <row r="89" spans="1:12" ht="66" customHeight="1">
      <c r="A89" s="172" t="s">
        <v>182</v>
      </c>
      <c r="B89" s="148" t="s">
        <v>789</v>
      </c>
      <c r="C89" s="36" t="s">
        <v>45</v>
      </c>
      <c r="D89" s="36" t="s">
        <v>620</v>
      </c>
      <c r="E89" s="72">
        <v>100.15</v>
      </c>
      <c r="F89" s="133">
        <f t="shared" si="10"/>
        <v>750</v>
      </c>
      <c r="G89" s="133">
        <f t="shared" si="11"/>
        <v>75.11</v>
      </c>
      <c r="H89" s="72">
        <v>100.15</v>
      </c>
      <c r="I89" s="13">
        <f t="shared" si="12"/>
        <v>750</v>
      </c>
      <c r="J89" s="13">
        <f t="shared" si="13"/>
        <v>75.11</v>
      </c>
      <c r="K89" s="27">
        <v>1500</v>
      </c>
      <c r="L89" s="190">
        <f t="shared" si="14"/>
        <v>150.22</v>
      </c>
    </row>
    <row r="90" spans="1:12" ht="81" customHeight="1">
      <c r="A90" s="172" t="s">
        <v>185</v>
      </c>
      <c r="B90" s="148" t="s">
        <v>790</v>
      </c>
      <c r="C90" s="36" t="s">
        <v>45</v>
      </c>
      <c r="D90" s="36" t="s">
        <v>620</v>
      </c>
      <c r="E90" s="72">
        <v>100.15</v>
      </c>
      <c r="F90" s="133">
        <f t="shared" si="10"/>
        <v>1350</v>
      </c>
      <c r="G90" s="133">
        <f t="shared" si="11"/>
        <v>135.19999999999999</v>
      </c>
      <c r="H90" s="72">
        <v>100.15</v>
      </c>
      <c r="I90" s="13">
        <f t="shared" si="12"/>
        <v>1350</v>
      </c>
      <c r="J90" s="13">
        <f t="shared" si="13"/>
        <v>135.19999999999999</v>
      </c>
      <c r="K90" s="27">
        <v>2700</v>
      </c>
      <c r="L90" s="190">
        <f t="shared" si="14"/>
        <v>270.39999999999998</v>
      </c>
    </row>
    <row r="91" spans="1:12" ht="67.5" customHeight="1">
      <c r="A91" s="172" t="s">
        <v>187</v>
      </c>
      <c r="B91" s="148" t="s">
        <v>791</v>
      </c>
      <c r="C91" s="36" t="s">
        <v>45</v>
      </c>
      <c r="D91" s="36" t="s">
        <v>620</v>
      </c>
      <c r="E91" s="72">
        <v>100.15</v>
      </c>
      <c r="F91" s="133">
        <f t="shared" si="10"/>
        <v>170</v>
      </c>
      <c r="G91" s="133">
        <f t="shared" si="11"/>
        <v>17.03</v>
      </c>
      <c r="H91" s="72">
        <v>100.15</v>
      </c>
      <c r="I91" s="13">
        <f t="shared" si="12"/>
        <v>170</v>
      </c>
      <c r="J91" s="13">
        <f t="shared" si="13"/>
        <v>17.03</v>
      </c>
      <c r="K91" s="27">
        <v>340</v>
      </c>
      <c r="L91" s="190">
        <f t="shared" si="14"/>
        <v>34.06</v>
      </c>
    </row>
    <row r="92" spans="1:12" ht="62.25" customHeight="1">
      <c r="A92" s="328" t="s">
        <v>189</v>
      </c>
      <c r="B92" s="150" t="s">
        <v>840</v>
      </c>
      <c r="C92" s="29"/>
      <c r="D92" s="29"/>
      <c r="E92" s="32"/>
      <c r="F92" s="32">
        <f>SUM(F93:F95)</f>
        <v>841.38</v>
      </c>
      <c r="G92" s="32">
        <f>SUM(G93:G95)</f>
        <v>220.40999999999997</v>
      </c>
      <c r="H92" s="32"/>
      <c r="I92" s="32">
        <f>SUM(I93:I95)</f>
        <v>841.37</v>
      </c>
      <c r="J92" s="32">
        <f>SUM(J93:J95)</f>
        <v>220.39999999999998</v>
      </c>
      <c r="K92" s="29">
        <f>SUM(K93:K95)</f>
        <v>1682.75</v>
      </c>
      <c r="L92" s="196">
        <f>SUM(L93:L95)</f>
        <v>440.80999999999995</v>
      </c>
    </row>
    <row r="93" spans="1:12" ht="51" customHeight="1">
      <c r="A93" s="328"/>
      <c r="B93" s="148" t="s">
        <v>635</v>
      </c>
      <c r="C93" s="128" t="s">
        <v>636</v>
      </c>
      <c r="D93" s="36" t="s">
        <v>637</v>
      </c>
      <c r="E93" s="72">
        <v>247.67</v>
      </c>
      <c r="F93" s="13">
        <f>ROUND(K93/12*6,2)</f>
        <v>772</v>
      </c>
      <c r="G93" s="13">
        <f>ROUND(E93*F93/1000,2)</f>
        <v>191.2</v>
      </c>
      <c r="H93" s="72">
        <v>247.67</v>
      </c>
      <c r="I93" s="13">
        <f>K93-F93</f>
        <v>772</v>
      </c>
      <c r="J93" s="13">
        <f>ROUND(H93*I93/1000,2)</f>
        <v>191.2</v>
      </c>
      <c r="K93" s="27">
        <v>1544</v>
      </c>
      <c r="L93" s="190">
        <f>J93+G93</f>
        <v>382.4</v>
      </c>
    </row>
    <row r="94" spans="1:12" ht="58.5" customHeight="1">
      <c r="A94" s="328"/>
      <c r="B94" s="148" t="s">
        <v>841</v>
      </c>
      <c r="C94" s="128" t="s">
        <v>638</v>
      </c>
      <c r="D94" s="36" t="s">
        <v>295</v>
      </c>
      <c r="E94" s="72">
        <v>515.55999999999995</v>
      </c>
      <c r="F94" s="13">
        <f>ROUND(K94/12*6,2)</f>
        <v>44.88</v>
      </c>
      <c r="G94" s="13">
        <f>ROUND(E94*F94/1000,2)</f>
        <v>23.14</v>
      </c>
      <c r="H94" s="72">
        <v>515.55999999999995</v>
      </c>
      <c r="I94" s="13">
        <f>K94-F94</f>
        <v>44.87</v>
      </c>
      <c r="J94" s="13">
        <f>ROUND(H94*I94/1000,2)</f>
        <v>23.13</v>
      </c>
      <c r="K94" s="27">
        <v>89.75</v>
      </c>
      <c r="L94" s="190">
        <f>J94+G94</f>
        <v>46.269999999999996</v>
      </c>
    </row>
    <row r="95" spans="1:12" ht="72.75" customHeight="1">
      <c r="A95" s="328"/>
      <c r="B95" s="148" t="s">
        <v>819</v>
      </c>
      <c r="C95" s="36" t="s">
        <v>639</v>
      </c>
      <c r="D95" s="36" t="s">
        <v>637</v>
      </c>
      <c r="E95" s="72">
        <v>247.67</v>
      </c>
      <c r="F95" s="13">
        <f>ROUND(K95/12*6,2)</f>
        <v>24.5</v>
      </c>
      <c r="G95" s="13">
        <f>ROUND(E95*F95/1000,2)</f>
        <v>6.07</v>
      </c>
      <c r="H95" s="72">
        <v>247.67</v>
      </c>
      <c r="I95" s="13">
        <f>K95-F95</f>
        <v>24.5</v>
      </c>
      <c r="J95" s="13">
        <f>ROUND(H95*I95/1000,2)</f>
        <v>6.07</v>
      </c>
      <c r="K95" s="27">
        <v>49</v>
      </c>
      <c r="L95" s="190">
        <f>J95+G95</f>
        <v>12.14</v>
      </c>
    </row>
    <row r="96" spans="1:12" ht="61.5" customHeight="1">
      <c r="A96" s="328"/>
      <c r="B96" s="150" t="s">
        <v>640</v>
      </c>
      <c r="C96" s="44"/>
      <c r="D96" s="44"/>
      <c r="E96" s="129"/>
      <c r="F96" s="129">
        <f>SUM(F97:F99)</f>
        <v>1285</v>
      </c>
      <c r="G96" s="129">
        <f>SUM(G97:G99)</f>
        <v>362.46</v>
      </c>
      <c r="H96" s="129"/>
      <c r="I96" s="129">
        <f>SUM(I97:I99)</f>
        <v>1285</v>
      </c>
      <c r="J96" s="129">
        <f>SUM(J97:J99)</f>
        <v>362.46</v>
      </c>
      <c r="K96" s="44">
        <f>SUM(K97:K99)</f>
        <v>2570</v>
      </c>
      <c r="L96" s="250">
        <f>SUM(L97:L99)</f>
        <v>724.92</v>
      </c>
    </row>
    <row r="97" spans="1:14" ht="51.75" customHeight="1">
      <c r="A97" s="328"/>
      <c r="B97" s="148" t="s">
        <v>635</v>
      </c>
      <c r="C97" s="128" t="s">
        <v>636</v>
      </c>
      <c r="D97" s="36" t="s">
        <v>637</v>
      </c>
      <c r="E97" s="72">
        <v>247.67</v>
      </c>
      <c r="F97" s="13">
        <f t="shared" ref="F97:F103" si="15">ROUND(K97/12*6,2)</f>
        <v>1100</v>
      </c>
      <c r="G97" s="13">
        <f>ROUND(E97*F97/1000,2)</f>
        <v>272.44</v>
      </c>
      <c r="H97" s="72">
        <v>247.67</v>
      </c>
      <c r="I97" s="13">
        <f t="shared" ref="I97:I103" si="16">K97-F97</f>
        <v>1100</v>
      </c>
      <c r="J97" s="13">
        <f t="shared" ref="J97:J103" si="17">ROUND(H97*I97/1000,2)</f>
        <v>272.44</v>
      </c>
      <c r="K97" s="27">
        <v>2200</v>
      </c>
      <c r="L97" s="190">
        <f t="shared" ref="L97:L103" si="18">J97+G97</f>
        <v>544.88</v>
      </c>
    </row>
    <row r="98" spans="1:14" ht="71.25" customHeight="1">
      <c r="A98" s="328"/>
      <c r="B98" s="148" t="s">
        <v>820</v>
      </c>
      <c r="C98" s="128" t="s">
        <v>638</v>
      </c>
      <c r="D98" s="36" t="s">
        <v>295</v>
      </c>
      <c r="E98" s="72">
        <v>515.55999999999995</v>
      </c>
      <c r="F98" s="13">
        <f t="shared" si="15"/>
        <v>165</v>
      </c>
      <c r="G98" s="13">
        <f>ROUND(E98*F98/1000,2)</f>
        <v>85.07</v>
      </c>
      <c r="H98" s="72">
        <v>515.55999999999995</v>
      </c>
      <c r="I98" s="13">
        <f t="shared" si="16"/>
        <v>165</v>
      </c>
      <c r="J98" s="13">
        <f t="shared" si="17"/>
        <v>85.07</v>
      </c>
      <c r="K98" s="27">
        <v>330</v>
      </c>
      <c r="L98" s="190">
        <f t="shared" si="18"/>
        <v>170.14</v>
      </c>
    </row>
    <row r="99" spans="1:14" ht="64.5" customHeight="1">
      <c r="A99" s="328"/>
      <c r="B99" s="148" t="s">
        <v>821</v>
      </c>
      <c r="C99" s="36" t="s">
        <v>639</v>
      </c>
      <c r="D99" s="36" t="s">
        <v>637</v>
      </c>
      <c r="E99" s="72">
        <v>247.67</v>
      </c>
      <c r="F99" s="13">
        <f t="shared" si="15"/>
        <v>20</v>
      </c>
      <c r="G99" s="13">
        <f>ROUND(E99*F99/1000,2)</f>
        <v>4.95</v>
      </c>
      <c r="H99" s="72">
        <v>247.67</v>
      </c>
      <c r="I99" s="13">
        <f t="shared" si="16"/>
        <v>20</v>
      </c>
      <c r="J99" s="13">
        <f t="shared" si="17"/>
        <v>4.95</v>
      </c>
      <c r="K99" s="27">
        <v>40</v>
      </c>
      <c r="L99" s="190">
        <f t="shared" si="18"/>
        <v>9.9</v>
      </c>
    </row>
    <row r="100" spans="1:14" ht="69.75" customHeight="1">
      <c r="A100" s="328" t="s">
        <v>192</v>
      </c>
      <c r="B100" s="148" t="s">
        <v>794</v>
      </c>
      <c r="C100" s="36" t="s">
        <v>45</v>
      </c>
      <c r="D100" s="36" t="s">
        <v>620</v>
      </c>
      <c r="E100" s="72">
        <v>100.15</v>
      </c>
      <c r="F100" s="133">
        <f t="shared" si="15"/>
        <v>70</v>
      </c>
      <c r="G100" s="133">
        <f>ROUND(F100*E100/1000,2)</f>
        <v>7.01</v>
      </c>
      <c r="H100" s="72">
        <v>100.15</v>
      </c>
      <c r="I100" s="13">
        <f t="shared" si="16"/>
        <v>70</v>
      </c>
      <c r="J100" s="13">
        <f t="shared" si="17"/>
        <v>7.01</v>
      </c>
      <c r="K100" s="27">
        <v>140</v>
      </c>
      <c r="L100" s="190">
        <f t="shared" si="18"/>
        <v>14.02</v>
      </c>
    </row>
    <row r="101" spans="1:14" ht="70.5" customHeight="1">
      <c r="A101" s="328"/>
      <c r="B101" s="148" t="s">
        <v>795</v>
      </c>
      <c r="C101" s="36" t="s">
        <v>45</v>
      </c>
      <c r="D101" s="36" t="s">
        <v>620</v>
      </c>
      <c r="E101" s="72">
        <v>100.15</v>
      </c>
      <c r="F101" s="133">
        <f t="shared" si="15"/>
        <v>250</v>
      </c>
      <c r="G101" s="133">
        <f>ROUND(F101*E101/1000,2)</f>
        <v>25.04</v>
      </c>
      <c r="H101" s="72">
        <v>100.15</v>
      </c>
      <c r="I101" s="13">
        <f t="shared" si="16"/>
        <v>250</v>
      </c>
      <c r="J101" s="13">
        <f t="shared" si="17"/>
        <v>25.04</v>
      </c>
      <c r="K101" s="27">
        <v>500</v>
      </c>
      <c r="L101" s="190">
        <f t="shared" si="18"/>
        <v>50.08</v>
      </c>
    </row>
    <row r="102" spans="1:14" s="130" customFormat="1" ht="69.599999999999994" customHeight="1">
      <c r="A102" s="328" t="s">
        <v>195</v>
      </c>
      <c r="B102" s="148" t="s">
        <v>822</v>
      </c>
      <c r="C102" s="36" t="s">
        <v>199</v>
      </c>
      <c r="D102" s="36" t="s">
        <v>40</v>
      </c>
      <c r="E102" s="72">
        <v>215.74</v>
      </c>
      <c r="F102" s="13">
        <f t="shared" si="15"/>
        <v>150</v>
      </c>
      <c r="G102" s="13">
        <f>ROUND(E102*F102/1000,2)</f>
        <v>32.36</v>
      </c>
      <c r="H102" s="72">
        <v>215.74</v>
      </c>
      <c r="I102" s="13">
        <f t="shared" si="16"/>
        <v>150</v>
      </c>
      <c r="J102" s="13">
        <f t="shared" si="17"/>
        <v>32.36</v>
      </c>
      <c r="K102" s="27">
        <v>300</v>
      </c>
      <c r="L102" s="190">
        <f t="shared" si="18"/>
        <v>64.72</v>
      </c>
      <c r="N102" s="1"/>
    </row>
    <row r="103" spans="1:14" s="130" customFormat="1" ht="69.75" customHeight="1">
      <c r="A103" s="328"/>
      <c r="B103" s="148" t="s">
        <v>823</v>
      </c>
      <c r="C103" s="36" t="s">
        <v>199</v>
      </c>
      <c r="D103" s="36" t="s">
        <v>40</v>
      </c>
      <c r="E103" s="72">
        <v>215.74</v>
      </c>
      <c r="F103" s="13">
        <f t="shared" si="15"/>
        <v>700</v>
      </c>
      <c r="G103" s="13">
        <f>ROUND(E103*F103/1000,2)</f>
        <v>151.02000000000001</v>
      </c>
      <c r="H103" s="72">
        <v>215.74</v>
      </c>
      <c r="I103" s="13">
        <f t="shared" si="16"/>
        <v>700</v>
      </c>
      <c r="J103" s="13">
        <f t="shared" si="17"/>
        <v>151.02000000000001</v>
      </c>
      <c r="K103" s="27">
        <v>1400</v>
      </c>
      <c r="L103" s="190">
        <f t="shared" si="18"/>
        <v>302.04000000000002</v>
      </c>
      <c r="N103" s="1"/>
    </row>
    <row r="104" spans="1:14" s="130" customFormat="1" ht="70.5" customHeight="1">
      <c r="A104" s="328" t="s">
        <v>200</v>
      </c>
      <c r="B104" s="150" t="s">
        <v>824</v>
      </c>
      <c r="C104" s="29"/>
      <c r="D104" s="29"/>
      <c r="E104" s="47"/>
      <c r="F104" s="32">
        <f>SUM(F105:F107)</f>
        <v>693.29</v>
      </c>
      <c r="G104" s="32">
        <f>SUM(G105:G107)</f>
        <v>70.099999999999994</v>
      </c>
      <c r="H104" s="47"/>
      <c r="I104" s="32">
        <f>SUM(I105:I107)</f>
        <v>693.29</v>
      </c>
      <c r="J104" s="32">
        <f>SUM(J105:J107)</f>
        <v>70.099999999999994</v>
      </c>
      <c r="K104" s="29">
        <f>SUM(K105:K107)</f>
        <v>1386.58</v>
      </c>
      <c r="L104" s="196">
        <f>SUM(L105:L107)</f>
        <v>140.19999999999999</v>
      </c>
      <c r="N104" s="1"/>
    </row>
    <row r="105" spans="1:14" s="130" customFormat="1" ht="62.25" customHeight="1">
      <c r="A105" s="328"/>
      <c r="B105" s="148" t="s">
        <v>472</v>
      </c>
      <c r="C105" s="36" t="s">
        <v>203</v>
      </c>
      <c r="D105" s="36" t="s">
        <v>641</v>
      </c>
      <c r="E105" s="72">
        <v>99.03</v>
      </c>
      <c r="F105" s="13">
        <f>ROUND(K105/12*6,2)</f>
        <v>450</v>
      </c>
      <c r="G105" s="13">
        <f>ROUND(E105*F105/1000,2)</f>
        <v>44.56</v>
      </c>
      <c r="H105" s="72">
        <v>99.03</v>
      </c>
      <c r="I105" s="13">
        <f>K105-F105</f>
        <v>450</v>
      </c>
      <c r="J105" s="13">
        <f>ROUND(H105*I105/1000,2)</f>
        <v>44.56</v>
      </c>
      <c r="K105" s="27">
        <v>900</v>
      </c>
      <c r="L105" s="190">
        <f>J105+G105</f>
        <v>89.12</v>
      </c>
      <c r="N105" s="1"/>
    </row>
    <row r="106" spans="1:14" ht="72.75" customHeight="1">
      <c r="A106" s="328"/>
      <c r="B106" s="148" t="s">
        <v>796</v>
      </c>
      <c r="C106" s="36" t="s">
        <v>642</v>
      </c>
      <c r="D106" s="38" t="s">
        <v>643</v>
      </c>
      <c r="E106" s="72">
        <v>105.08</v>
      </c>
      <c r="F106" s="13">
        <f>ROUND(K106/12*6,2)</f>
        <v>240</v>
      </c>
      <c r="G106" s="13">
        <f>ROUND(E106*F106/1000,2)</f>
        <v>25.22</v>
      </c>
      <c r="H106" s="72">
        <v>105.08</v>
      </c>
      <c r="I106" s="13">
        <f>K106-F106</f>
        <v>240</v>
      </c>
      <c r="J106" s="13">
        <f>ROUND(H106*I106/1000,2)</f>
        <v>25.22</v>
      </c>
      <c r="K106" s="27">
        <v>480</v>
      </c>
      <c r="L106" s="190">
        <f>J106+G106</f>
        <v>50.44</v>
      </c>
    </row>
    <row r="107" spans="1:14" ht="64.5" customHeight="1">
      <c r="A107" s="328"/>
      <c r="B107" s="148" t="s">
        <v>797</v>
      </c>
      <c r="C107" s="36" t="s">
        <v>644</v>
      </c>
      <c r="D107" s="38" t="s">
        <v>643</v>
      </c>
      <c r="E107" s="72">
        <v>98.71</v>
      </c>
      <c r="F107" s="13">
        <f>ROUND(K107/12*6,2)</f>
        <v>3.29</v>
      </c>
      <c r="G107" s="13">
        <f>ROUND(E107*F107/1000,2)</f>
        <v>0.32</v>
      </c>
      <c r="H107" s="72">
        <v>98.71</v>
      </c>
      <c r="I107" s="13">
        <f>K107-F107</f>
        <v>3.29</v>
      </c>
      <c r="J107" s="13">
        <f>ROUND(H107*I107/1000,2)</f>
        <v>0.32</v>
      </c>
      <c r="K107" s="27">
        <v>6.58</v>
      </c>
      <c r="L107" s="190">
        <f>J107+G107</f>
        <v>0.64</v>
      </c>
    </row>
    <row r="108" spans="1:14" ht="59.25" customHeight="1">
      <c r="A108" s="328"/>
      <c r="B108" s="150" t="s">
        <v>209</v>
      </c>
      <c r="C108" s="30"/>
      <c r="D108" s="29"/>
      <c r="E108" s="47"/>
      <c r="F108" s="29">
        <f>SUM(F109:F111)</f>
        <v>904</v>
      </c>
      <c r="G108" s="29">
        <f>SUM(G109:G111)</f>
        <v>91.33</v>
      </c>
      <c r="H108" s="47"/>
      <c r="I108" s="29">
        <f>SUM(I109:I111)</f>
        <v>904</v>
      </c>
      <c r="J108" s="29">
        <f>SUM(J109:J111)</f>
        <v>91.33</v>
      </c>
      <c r="K108" s="29">
        <f>SUM(K109:K111)</f>
        <v>1808</v>
      </c>
      <c r="L108" s="225">
        <f>SUM(L109:L111)</f>
        <v>182.66</v>
      </c>
    </row>
    <row r="109" spans="1:14" s="130" customFormat="1" ht="69.75" customHeight="1">
      <c r="A109" s="328"/>
      <c r="B109" s="148" t="s">
        <v>472</v>
      </c>
      <c r="C109" s="36" t="s">
        <v>203</v>
      </c>
      <c r="D109" s="36" t="s">
        <v>641</v>
      </c>
      <c r="E109" s="72">
        <v>99.03</v>
      </c>
      <c r="F109" s="13">
        <f>ROUND(K109/12*6,2)</f>
        <v>600</v>
      </c>
      <c r="G109" s="13">
        <f>ROUND(E109*F109/1000,2)</f>
        <v>59.42</v>
      </c>
      <c r="H109" s="72">
        <v>99.03</v>
      </c>
      <c r="I109" s="13">
        <f>K109-F109</f>
        <v>600</v>
      </c>
      <c r="J109" s="13">
        <f>ROUND(H109*I109/1000,2)</f>
        <v>59.42</v>
      </c>
      <c r="K109" s="27">
        <v>1200</v>
      </c>
      <c r="L109" s="190">
        <f>J109+G109</f>
        <v>118.84</v>
      </c>
      <c r="N109" s="1"/>
    </row>
    <row r="110" spans="1:14" ht="69.599999999999994" customHeight="1">
      <c r="A110" s="328"/>
      <c r="B110" s="148" t="s">
        <v>796</v>
      </c>
      <c r="C110" s="36" t="s">
        <v>642</v>
      </c>
      <c r="D110" s="38" t="s">
        <v>643</v>
      </c>
      <c r="E110" s="72">
        <v>105.08</v>
      </c>
      <c r="F110" s="13">
        <f>ROUND(K110/12*6,2)</f>
        <v>300</v>
      </c>
      <c r="G110" s="13">
        <f>ROUND(E110*F110/1000,2)</f>
        <v>31.52</v>
      </c>
      <c r="H110" s="72">
        <v>105.08</v>
      </c>
      <c r="I110" s="13">
        <f>K110-F110</f>
        <v>300</v>
      </c>
      <c r="J110" s="13">
        <f>ROUND(H110*I110/1000,2)</f>
        <v>31.52</v>
      </c>
      <c r="K110" s="27">
        <v>600</v>
      </c>
      <c r="L110" s="190">
        <f>J110+G110</f>
        <v>63.04</v>
      </c>
    </row>
    <row r="111" spans="1:14" ht="75" customHeight="1">
      <c r="A111" s="328"/>
      <c r="B111" s="148" t="s">
        <v>797</v>
      </c>
      <c r="C111" s="36" t="s">
        <v>644</v>
      </c>
      <c r="D111" s="38" t="s">
        <v>643</v>
      </c>
      <c r="E111" s="72">
        <v>98.71</v>
      </c>
      <c r="F111" s="13">
        <f>ROUND(K111/12*6,2)</f>
        <v>4</v>
      </c>
      <c r="G111" s="13">
        <f>ROUND(E111*F111/1000,2)</f>
        <v>0.39</v>
      </c>
      <c r="H111" s="72">
        <v>98.71</v>
      </c>
      <c r="I111" s="13">
        <f>K111-F111</f>
        <v>4</v>
      </c>
      <c r="J111" s="13">
        <f>ROUND(H111*I111/1000,2)</f>
        <v>0.39</v>
      </c>
      <c r="K111" s="27">
        <v>8</v>
      </c>
      <c r="L111" s="190">
        <f>J111+G111</f>
        <v>0.78</v>
      </c>
    </row>
    <row r="112" spans="1:14" ht="71.25" customHeight="1">
      <c r="A112" s="328" t="s">
        <v>211</v>
      </c>
      <c r="B112" s="150" t="s">
        <v>798</v>
      </c>
      <c r="C112" s="29"/>
      <c r="D112" s="131"/>
      <c r="E112" s="132"/>
      <c r="F112" s="29">
        <f>SUM(F113:F114)</f>
        <v>80</v>
      </c>
      <c r="G112" s="29">
        <f>SUM(G113:G114)</f>
        <v>7.84</v>
      </c>
      <c r="H112" s="132"/>
      <c r="I112" s="29">
        <f>SUM(I113:I114)</f>
        <v>80</v>
      </c>
      <c r="J112" s="29">
        <f>SUM(J113:J114)</f>
        <v>7.84</v>
      </c>
      <c r="K112" s="29">
        <f>SUM(K113:K114)</f>
        <v>160</v>
      </c>
      <c r="L112" s="225">
        <f>SUM(L113:L114)</f>
        <v>15.68</v>
      </c>
    </row>
    <row r="113" spans="1:12" ht="54" customHeight="1">
      <c r="A113" s="328"/>
      <c r="B113" s="148" t="s">
        <v>213</v>
      </c>
      <c r="C113" s="36" t="s">
        <v>72</v>
      </c>
      <c r="D113" s="36" t="s">
        <v>620</v>
      </c>
      <c r="E113" s="72">
        <v>98.05</v>
      </c>
      <c r="F113" s="13">
        <f>ROUND(K113/12*6,2)</f>
        <v>75</v>
      </c>
      <c r="G113" s="13">
        <f>ROUND(E113*F113/1000,2)</f>
        <v>7.35</v>
      </c>
      <c r="H113" s="72">
        <v>98.05</v>
      </c>
      <c r="I113" s="13">
        <f>K113-F113</f>
        <v>75</v>
      </c>
      <c r="J113" s="13">
        <f>ROUND(H113*I113/1000,2)</f>
        <v>7.35</v>
      </c>
      <c r="K113" s="27">
        <v>150</v>
      </c>
      <c r="L113" s="190">
        <f>J113+G113</f>
        <v>14.7</v>
      </c>
    </row>
    <row r="114" spans="1:12" ht="52.5" customHeight="1">
      <c r="A114" s="328"/>
      <c r="B114" s="148" t="s">
        <v>645</v>
      </c>
      <c r="C114" s="36" t="s">
        <v>215</v>
      </c>
      <c r="D114" s="36" t="s">
        <v>620</v>
      </c>
      <c r="E114" s="72">
        <v>98.05</v>
      </c>
      <c r="F114" s="13">
        <f>ROUND(K114/12*6,2)</f>
        <v>5</v>
      </c>
      <c r="G114" s="13">
        <f>ROUND(E114*F114/1000,2)</f>
        <v>0.49</v>
      </c>
      <c r="H114" s="72">
        <v>98.05</v>
      </c>
      <c r="I114" s="13">
        <f>K114-F114</f>
        <v>5</v>
      </c>
      <c r="J114" s="13">
        <f>ROUND(H114*I114/1000,2)</f>
        <v>0.49</v>
      </c>
      <c r="K114" s="27">
        <v>10</v>
      </c>
      <c r="L114" s="190">
        <f>J114+G114</f>
        <v>0.98</v>
      </c>
    </row>
    <row r="115" spans="1:12" ht="61.5" customHeight="1">
      <c r="A115" s="328"/>
      <c r="B115" s="151" t="s">
        <v>646</v>
      </c>
      <c r="C115" s="29"/>
      <c r="D115" s="29"/>
      <c r="E115" s="32"/>
      <c r="F115" s="29">
        <f>SUM(F116:F119)</f>
        <v>3191</v>
      </c>
      <c r="G115" s="29">
        <f>SUM(G116:G119)</f>
        <v>312.88</v>
      </c>
      <c r="H115" s="32"/>
      <c r="I115" s="29">
        <f>SUM(I116:I119)</f>
        <v>3191</v>
      </c>
      <c r="J115" s="29">
        <f>SUM(J116:J119)</f>
        <v>312.88</v>
      </c>
      <c r="K115" s="29">
        <f>SUM(K116:K119)</f>
        <v>6382</v>
      </c>
      <c r="L115" s="225">
        <f>SUM(L116:L119)</f>
        <v>625.76</v>
      </c>
    </row>
    <row r="116" spans="1:12" ht="48" customHeight="1">
      <c r="A116" s="328"/>
      <c r="B116" s="148" t="s">
        <v>213</v>
      </c>
      <c r="C116" s="36" t="s">
        <v>72</v>
      </c>
      <c r="D116" s="36" t="s">
        <v>620</v>
      </c>
      <c r="E116" s="72">
        <v>98.05</v>
      </c>
      <c r="F116" s="13">
        <f>ROUND(K116/12*6,2)</f>
        <v>3125</v>
      </c>
      <c r="G116" s="13">
        <f>ROUND(E116*F116/1000,2)</f>
        <v>306.41000000000003</v>
      </c>
      <c r="H116" s="72">
        <v>98.05</v>
      </c>
      <c r="I116" s="13">
        <f>K116-F116</f>
        <v>3125</v>
      </c>
      <c r="J116" s="13">
        <f>ROUND(H116*I116/1000,2)</f>
        <v>306.41000000000003</v>
      </c>
      <c r="K116" s="27">
        <v>6250</v>
      </c>
      <c r="L116" s="190">
        <f>J116+G116</f>
        <v>612.82000000000005</v>
      </c>
    </row>
    <row r="117" spans="1:12" ht="40.5" customHeight="1">
      <c r="A117" s="328"/>
      <c r="B117" s="148" t="s">
        <v>217</v>
      </c>
      <c r="C117" s="36" t="s">
        <v>647</v>
      </c>
      <c r="D117" s="36" t="s">
        <v>620</v>
      </c>
      <c r="E117" s="72">
        <v>98.05</v>
      </c>
      <c r="F117" s="13">
        <f>ROUND(K117/12*6,2)</f>
        <v>21</v>
      </c>
      <c r="G117" s="13">
        <f>ROUND(E117*F117/1000,2)</f>
        <v>2.06</v>
      </c>
      <c r="H117" s="72">
        <v>98.05</v>
      </c>
      <c r="I117" s="13">
        <f>K117-F117</f>
        <v>21</v>
      </c>
      <c r="J117" s="13">
        <f>ROUND(H117*I117/1000,2)</f>
        <v>2.06</v>
      </c>
      <c r="K117" s="27">
        <v>42</v>
      </c>
      <c r="L117" s="190">
        <f>J117+G117</f>
        <v>4.12</v>
      </c>
    </row>
    <row r="118" spans="1:12" ht="27.75" customHeight="1">
      <c r="A118" s="328"/>
      <c r="B118" s="148" t="s">
        <v>219</v>
      </c>
      <c r="C118" s="36" t="s">
        <v>648</v>
      </c>
      <c r="D118" s="36" t="s">
        <v>620</v>
      </c>
      <c r="E118" s="72">
        <v>98.05</v>
      </c>
      <c r="F118" s="13">
        <f>ROUND(K118/12*6,2)</f>
        <v>38.5</v>
      </c>
      <c r="G118" s="13">
        <f>ROUND(E118*F118/1000,2)</f>
        <v>3.77</v>
      </c>
      <c r="H118" s="72">
        <v>98.05</v>
      </c>
      <c r="I118" s="13">
        <f>K118-F118</f>
        <v>38.5</v>
      </c>
      <c r="J118" s="13">
        <f>ROUND(H118*I118/1000,2)</f>
        <v>3.77</v>
      </c>
      <c r="K118" s="27">
        <v>77</v>
      </c>
      <c r="L118" s="190">
        <f>J118+G118</f>
        <v>7.54</v>
      </c>
    </row>
    <row r="119" spans="1:12" ht="52.5" customHeight="1">
      <c r="A119" s="328"/>
      <c r="B119" s="148" t="s">
        <v>221</v>
      </c>
      <c r="C119" s="36" t="s">
        <v>649</v>
      </c>
      <c r="D119" s="36" t="s">
        <v>620</v>
      </c>
      <c r="E119" s="72">
        <v>98.05</v>
      </c>
      <c r="F119" s="13">
        <f>ROUND(K119/12*6,2)</f>
        <v>6.5</v>
      </c>
      <c r="G119" s="13">
        <f>ROUND(E119*F119/1000,2)</f>
        <v>0.64</v>
      </c>
      <c r="H119" s="72">
        <v>98.05</v>
      </c>
      <c r="I119" s="13">
        <f>K119-F119</f>
        <v>6.5</v>
      </c>
      <c r="J119" s="13">
        <f>ROUND(H119*I119/1000,2)</f>
        <v>0.64</v>
      </c>
      <c r="K119" s="27">
        <v>13</v>
      </c>
      <c r="L119" s="190">
        <f>J119+G119</f>
        <v>1.28</v>
      </c>
    </row>
    <row r="120" spans="1:12" ht="51" customHeight="1">
      <c r="A120" s="328" t="s">
        <v>223</v>
      </c>
      <c r="B120" s="150" t="s">
        <v>825</v>
      </c>
      <c r="C120" s="29"/>
      <c r="D120" s="131"/>
      <c r="E120" s="32"/>
      <c r="F120" s="29">
        <f>SUM(F121:F124)</f>
        <v>368.59</v>
      </c>
      <c r="G120" s="29">
        <f>SUM(G121:G124)</f>
        <v>153.57</v>
      </c>
      <c r="H120" s="32"/>
      <c r="I120" s="29">
        <f>SUM(I121:I124)</f>
        <v>368.58</v>
      </c>
      <c r="J120" s="29">
        <f>SUM(J121:J124)</f>
        <v>153.56</v>
      </c>
      <c r="K120" s="29">
        <f>SUM(K121:K124)</f>
        <v>737.17</v>
      </c>
      <c r="L120" s="225">
        <f>SUM(L121:L124)</f>
        <v>307.13</v>
      </c>
    </row>
    <row r="121" spans="1:12" ht="54.75" customHeight="1">
      <c r="A121" s="328"/>
      <c r="B121" s="148" t="s">
        <v>650</v>
      </c>
      <c r="C121" s="13" t="s">
        <v>84</v>
      </c>
      <c r="D121" s="36" t="s">
        <v>228</v>
      </c>
      <c r="E121" s="72">
        <v>366.13</v>
      </c>
      <c r="F121" s="13">
        <f>ROUND(K121/12*6,2)</f>
        <v>320.25</v>
      </c>
      <c r="G121" s="13">
        <f>ROUND(E121*F121/1000,2)</f>
        <v>117.25</v>
      </c>
      <c r="H121" s="72">
        <v>366.13</v>
      </c>
      <c r="I121" s="13">
        <f>K121-F121</f>
        <v>320.25</v>
      </c>
      <c r="J121" s="13">
        <f>ROUND(H121*I121/1000,2)</f>
        <v>117.25</v>
      </c>
      <c r="K121" s="27">
        <v>640.5</v>
      </c>
      <c r="L121" s="190">
        <f>J121+G121</f>
        <v>234.5</v>
      </c>
    </row>
    <row r="122" spans="1:12" ht="63" customHeight="1">
      <c r="A122" s="328"/>
      <c r="B122" s="148" t="s">
        <v>651</v>
      </c>
      <c r="C122" s="36" t="s">
        <v>652</v>
      </c>
      <c r="D122" s="36" t="s">
        <v>228</v>
      </c>
      <c r="E122" s="72">
        <v>407.9</v>
      </c>
      <c r="F122" s="13">
        <f>ROUND(K122/12*6,2)</f>
        <v>26.84</v>
      </c>
      <c r="G122" s="13">
        <f>ROUND(E122*F122/1000,2)</f>
        <v>10.95</v>
      </c>
      <c r="H122" s="72">
        <v>407.9</v>
      </c>
      <c r="I122" s="13">
        <f>K122-F122</f>
        <v>26.830000000000002</v>
      </c>
      <c r="J122" s="13">
        <f>ROUND(H122*I122/1000,2)</f>
        <v>10.94</v>
      </c>
      <c r="K122" s="27">
        <v>53.67</v>
      </c>
      <c r="L122" s="190">
        <f>J122+G122</f>
        <v>21.89</v>
      </c>
    </row>
    <row r="123" spans="1:12" ht="49.5" customHeight="1">
      <c r="A123" s="328"/>
      <c r="B123" s="148" t="s">
        <v>653</v>
      </c>
      <c r="C123" s="128" t="s">
        <v>654</v>
      </c>
      <c r="D123" s="36" t="s">
        <v>228</v>
      </c>
      <c r="E123" s="72">
        <v>1312.7</v>
      </c>
      <c r="F123" s="13">
        <f>ROUND(K123/12*6,2)</f>
        <v>18.899999999999999</v>
      </c>
      <c r="G123" s="13">
        <f>ROUND(E123*F123/1000,2)</f>
        <v>24.81</v>
      </c>
      <c r="H123" s="72">
        <v>1312.7</v>
      </c>
      <c r="I123" s="13">
        <f>K123-F123</f>
        <v>18.899999999999999</v>
      </c>
      <c r="J123" s="13">
        <f>ROUND(H123*I123/1000,2)</f>
        <v>24.81</v>
      </c>
      <c r="K123" s="27">
        <v>37.799999999999997</v>
      </c>
      <c r="L123" s="190">
        <f>J123+G123</f>
        <v>49.62</v>
      </c>
    </row>
    <row r="124" spans="1:12" ht="37.5" customHeight="1">
      <c r="A124" s="328"/>
      <c r="B124" s="148" t="s">
        <v>655</v>
      </c>
      <c r="C124" s="36" t="s">
        <v>656</v>
      </c>
      <c r="D124" s="36" t="s">
        <v>228</v>
      </c>
      <c r="E124" s="72">
        <v>215.87</v>
      </c>
      <c r="F124" s="13">
        <f>ROUND(K124/12*6,2)</f>
        <v>2.6</v>
      </c>
      <c r="G124" s="13">
        <f>ROUND(E124*F124/1000,2)</f>
        <v>0.56000000000000005</v>
      </c>
      <c r="H124" s="72">
        <v>215.87</v>
      </c>
      <c r="I124" s="13">
        <f>K124-F124</f>
        <v>2.6</v>
      </c>
      <c r="J124" s="13">
        <f>ROUND(H124*I124/1000,2)</f>
        <v>0.56000000000000005</v>
      </c>
      <c r="K124" s="27">
        <v>5.2</v>
      </c>
      <c r="L124" s="190">
        <f>J124+G124</f>
        <v>1.1200000000000001</v>
      </c>
    </row>
    <row r="125" spans="1:12" ht="62.25" customHeight="1">
      <c r="A125" s="328"/>
      <c r="B125" s="150" t="s">
        <v>657</v>
      </c>
      <c r="C125" s="29"/>
      <c r="D125" s="30"/>
      <c r="E125" s="47"/>
      <c r="F125" s="29">
        <f>SUM(F126:F129)</f>
        <v>2466.5700000000006</v>
      </c>
      <c r="G125" s="29">
        <f>SUM(G126:G129)</f>
        <v>960.79</v>
      </c>
      <c r="H125" s="47"/>
      <c r="I125" s="29">
        <f>SUM(I126:I129)</f>
        <v>2466.5700000000006</v>
      </c>
      <c r="J125" s="29">
        <f>SUM(J126:J129)</f>
        <v>960.79</v>
      </c>
      <c r="K125" s="29">
        <f>SUM(K126:K129)</f>
        <v>4933.1400000000012</v>
      </c>
      <c r="L125" s="225">
        <f>SUM(L126:L129)</f>
        <v>1921.58</v>
      </c>
    </row>
    <row r="126" spans="1:12" ht="39" customHeight="1">
      <c r="A126" s="328"/>
      <c r="B126" s="148" t="s">
        <v>650</v>
      </c>
      <c r="C126" s="13" t="s">
        <v>84</v>
      </c>
      <c r="D126" s="36" t="s">
        <v>228</v>
      </c>
      <c r="E126" s="72">
        <v>366.13</v>
      </c>
      <c r="F126" s="13">
        <f t="shared" ref="F126:F141" si="19">ROUND(K126/12*6,2)</f>
        <v>2373.3200000000002</v>
      </c>
      <c r="G126" s="13">
        <f t="shared" ref="G126:G134" si="20">ROUND(E126*F126/1000,2)</f>
        <v>868.94</v>
      </c>
      <c r="H126" s="72">
        <v>366.13</v>
      </c>
      <c r="I126" s="13">
        <f t="shared" ref="I126:I141" si="21">K126-F126</f>
        <v>2373.3200000000002</v>
      </c>
      <c r="J126" s="13">
        <f t="shared" ref="J126:J141" si="22">ROUND(H126*I126/1000,2)</f>
        <v>868.94</v>
      </c>
      <c r="K126" s="27">
        <v>4746.6400000000003</v>
      </c>
      <c r="L126" s="190">
        <f t="shared" ref="L126:L141" si="23">J126+G126</f>
        <v>1737.88</v>
      </c>
    </row>
    <row r="127" spans="1:12" ht="40.5" customHeight="1">
      <c r="A127" s="328"/>
      <c r="B127" s="148" t="s">
        <v>651</v>
      </c>
      <c r="C127" s="36" t="s">
        <v>652</v>
      </c>
      <c r="D127" s="36" t="s">
        <v>228</v>
      </c>
      <c r="E127" s="72">
        <v>407.9</v>
      </c>
      <c r="F127" s="13">
        <f t="shared" si="19"/>
        <v>26.8</v>
      </c>
      <c r="G127" s="13">
        <f t="shared" si="20"/>
        <v>10.93</v>
      </c>
      <c r="H127" s="72">
        <v>407.9</v>
      </c>
      <c r="I127" s="13">
        <f t="shared" si="21"/>
        <v>26.8</v>
      </c>
      <c r="J127" s="13">
        <f t="shared" si="22"/>
        <v>10.93</v>
      </c>
      <c r="K127" s="27">
        <v>53.6</v>
      </c>
      <c r="L127" s="190">
        <f t="shared" si="23"/>
        <v>21.86</v>
      </c>
    </row>
    <row r="128" spans="1:12" ht="42.75" customHeight="1">
      <c r="A128" s="328"/>
      <c r="B128" s="148" t="s">
        <v>653</v>
      </c>
      <c r="C128" s="128" t="s">
        <v>654</v>
      </c>
      <c r="D128" s="36" t="s">
        <v>228</v>
      </c>
      <c r="E128" s="72">
        <v>1312.7</v>
      </c>
      <c r="F128" s="13">
        <f t="shared" si="19"/>
        <v>57.55</v>
      </c>
      <c r="G128" s="13">
        <f t="shared" si="20"/>
        <v>75.55</v>
      </c>
      <c r="H128" s="72">
        <v>1312.7</v>
      </c>
      <c r="I128" s="13">
        <f t="shared" si="21"/>
        <v>57.55</v>
      </c>
      <c r="J128" s="13">
        <f t="shared" si="22"/>
        <v>75.55</v>
      </c>
      <c r="K128" s="27">
        <v>115.1</v>
      </c>
      <c r="L128" s="190">
        <f t="shared" si="23"/>
        <v>151.1</v>
      </c>
    </row>
    <row r="129" spans="1:14" ht="40.5" customHeight="1">
      <c r="A129" s="328"/>
      <c r="B129" s="148" t="s">
        <v>658</v>
      </c>
      <c r="C129" s="36" t="s">
        <v>234</v>
      </c>
      <c r="D129" s="36" t="s">
        <v>228</v>
      </c>
      <c r="E129" s="72">
        <v>603.1</v>
      </c>
      <c r="F129" s="13">
        <f t="shared" si="19"/>
        <v>8.9</v>
      </c>
      <c r="G129" s="13">
        <f t="shared" si="20"/>
        <v>5.37</v>
      </c>
      <c r="H129" s="72">
        <v>603.1</v>
      </c>
      <c r="I129" s="13">
        <f t="shared" si="21"/>
        <v>8.9</v>
      </c>
      <c r="J129" s="13">
        <f t="shared" si="22"/>
        <v>5.37</v>
      </c>
      <c r="K129" s="27">
        <v>17.8</v>
      </c>
      <c r="L129" s="190">
        <f t="shared" si="23"/>
        <v>10.74</v>
      </c>
    </row>
    <row r="130" spans="1:14" ht="61.5" customHeight="1">
      <c r="A130" s="328" t="s">
        <v>242</v>
      </c>
      <c r="B130" s="148" t="s">
        <v>801</v>
      </c>
      <c r="C130" s="13" t="s">
        <v>485</v>
      </c>
      <c r="D130" s="36" t="s">
        <v>622</v>
      </c>
      <c r="E130" s="72">
        <v>53.59</v>
      </c>
      <c r="F130" s="13">
        <f t="shared" si="19"/>
        <v>124.25</v>
      </c>
      <c r="G130" s="13">
        <f t="shared" si="20"/>
        <v>6.66</v>
      </c>
      <c r="H130" s="72">
        <v>53.59</v>
      </c>
      <c r="I130" s="13">
        <f t="shared" si="21"/>
        <v>124.25</v>
      </c>
      <c r="J130" s="13">
        <f t="shared" si="22"/>
        <v>6.66</v>
      </c>
      <c r="K130" s="27">
        <v>248.5</v>
      </c>
      <c r="L130" s="190">
        <f t="shared" si="23"/>
        <v>13.32</v>
      </c>
    </row>
    <row r="131" spans="1:14" ht="69" customHeight="1">
      <c r="A131" s="328"/>
      <c r="B131" s="148" t="s">
        <v>802</v>
      </c>
      <c r="C131" s="13" t="s">
        <v>485</v>
      </c>
      <c r="D131" s="36" t="s">
        <v>622</v>
      </c>
      <c r="E131" s="72">
        <v>53.59</v>
      </c>
      <c r="F131" s="13">
        <f t="shared" si="19"/>
        <v>4000</v>
      </c>
      <c r="G131" s="13">
        <f t="shared" si="20"/>
        <v>214.36</v>
      </c>
      <c r="H131" s="72">
        <v>53.59</v>
      </c>
      <c r="I131" s="13">
        <f t="shared" si="21"/>
        <v>4000</v>
      </c>
      <c r="J131" s="13">
        <f t="shared" si="22"/>
        <v>214.36</v>
      </c>
      <c r="K131" s="27">
        <v>8000</v>
      </c>
      <c r="L131" s="190">
        <f t="shared" si="23"/>
        <v>428.72</v>
      </c>
    </row>
    <row r="132" spans="1:14" ht="59.25" customHeight="1">
      <c r="A132" s="328" t="s">
        <v>245</v>
      </c>
      <c r="B132" s="148" t="s">
        <v>826</v>
      </c>
      <c r="C132" s="36" t="s">
        <v>38</v>
      </c>
      <c r="D132" s="38" t="s">
        <v>620</v>
      </c>
      <c r="E132" s="72">
        <v>18.940000000000001</v>
      </c>
      <c r="F132" s="13">
        <f t="shared" si="19"/>
        <v>305</v>
      </c>
      <c r="G132" s="13">
        <f t="shared" si="20"/>
        <v>5.78</v>
      </c>
      <c r="H132" s="72">
        <v>18.940000000000001</v>
      </c>
      <c r="I132" s="13">
        <f t="shared" si="21"/>
        <v>305</v>
      </c>
      <c r="J132" s="13">
        <f t="shared" si="22"/>
        <v>5.78</v>
      </c>
      <c r="K132" s="27">
        <v>610</v>
      </c>
      <c r="L132" s="190">
        <f t="shared" si="23"/>
        <v>11.56</v>
      </c>
    </row>
    <row r="133" spans="1:14" ht="63.75" customHeight="1">
      <c r="A133" s="328"/>
      <c r="B133" s="148" t="s">
        <v>804</v>
      </c>
      <c r="C133" s="36" t="s">
        <v>38</v>
      </c>
      <c r="D133" s="38" t="s">
        <v>620</v>
      </c>
      <c r="E133" s="72">
        <v>18.940000000000001</v>
      </c>
      <c r="F133" s="13">
        <f t="shared" si="19"/>
        <v>550</v>
      </c>
      <c r="G133" s="13">
        <f t="shared" si="20"/>
        <v>10.42</v>
      </c>
      <c r="H133" s="72">
        <v>18.940000000000001</v>
      </c>
      <c r="I133" s="13">
        <f t="shared" si="21"/>
        <v>550</v>
      </c>
      <c r="J133" s="13">
        <f t="shared" si="22"/>
        <v>10.42</v>
      </c>
      <c r="K133" s="27">
        <v>1100</v>
      </c>
      <c r="L133" s="190">
        <f t="shared" si="23"/>
        <v>20.84</v>
      </c>
    </row>
    <row r="134" spans="1:14" ht="57" customHeight="1">
      <c r="A134" s="172" t="s">
        <v>248</v>
      </c>
      <c r="B134" s="148" t="s">
        <v>805</v>
      </c>
      <c r="C134" s="36" t="s">
        <v>38</v>
      </c>
      <c r="D134" s="36" t="s">
        <v>620</v>
      </c>
      <c r="E134" s="72">
        <v>18.940000000000001</v>
      </c>
      <c r="F134" s="13">
        <f t="shared" si="19"/>
        <v>1000</v>
      </c>
      <c r="G134" s="13">
        <f t="shared" si="20"/>
        <v>18.940000000000001</v>
      </c>
      <c r="H134" s="72">
        <v>18.940000000000001</v>
      </c>
      <c r="I134" s="13">
        <f t="shared" si="21"/>
        <v>1000</v>
      </c>
      <c r="J134" s="13">
        <f t="shared" si="22"/>
        <v>18.940000000000001</v>
      </c>
      <c r="K134" s="27">
        <v>2000</v>
      </c>
      <c r="L134" s="190">
        <f t="shared" si="23"/>
        <v>37.880000000000003</v>
      </c>
    </row>
    <row r="135" spans="1:14" ht="80.25" customHeight="1">
      <c r="A135" s="328" t="s">
        <v>251</v>
      </c>
      <c r="B135" s="148" t="s">
        <v>827</v>
      </c>
      <c r="C135" s="36" t="s">
        <v>45</v>
      </c>
      <c r="D135" s="36" t="s">
        <v>620</v>
      </c>
      <c r="E135" s="72">
        <v>100.15</v>
      </c>
      <c r="F135" s="133">
        <f t="shared" si="19"/>
        <v>115.75</v>
      </c>
      <c r="G135" s="133">
        <f>ROUND(F135*E135/1000,2)</f>
        <v>11.59</v>
      </c>
      <c r="H135" s="72">
        <v>100.15</v>
      </c>
      <c r="I135" s="13">
        <f t="shared" si="21"/>
        <v>115.75</v>
      </c>
      <c r="J135" s="13">
        <f t="shared" si="22"/>
        <v>11.59</v>
      </c>
      <c r="K135" s="27">
        <v>231.5</v>
      </c>
      <c r="L135" s="190">
        <f t="shared" si="23"/>
        <v>23.18</v>
      </c>
    </row>
    <row r="136" spans="1:14" s="130" customFormat="1" ht="80.25" customHeight="1">
      <c r="A136" s="328"/>
      <c r="B136" s="148" t="s">
        <v>807</v>
      </c>
      <c r="C136" s="36" t="s">
        <v>45</v>
      </c>
      <c r="D136" s="36" t="s">
        <v>620</v>
      </c>
      <c r="E136" s="72">
        <v>100.15</v>
      </c>
      <c r="F136" s="133">
        <f t="shared" si="19"/>
        <v>5000</v>
      </c>
      <c r="G136" s="133">
        <f>ROUND(F136*E136/1000,2)</f>
        <v>500.75</v>
      </c>
      <c r="H136" s="72">
        <v>100.15</v>
      </c>
      <c r="I136" s="13">
        <f t="shared" si="21"/>
        <v>5000</v>
      </c>
      <c r="J136" s="13">
        <f t="shared" si="22"/>
        <v>500.75</v>
      </c>
      <c r="K136" s="27">
        <v>10000</v>
      </c>
      <c r="L136" s="190">
        <f t="shared" si="23"/>
        <v>1001.5</v>
      </c>
      <c r="N136" s="1"/>
    </row>
    <row r="137" spans="1:14" ht="39.75" customHeight="1">
      <c r="A137" s="328" t="s">
        <v>255</v>
      </c>
      <c r="B137" s="148" t="s">
        <v>828</v>
      </c>
      <c r="C137" s="36" t="s">
        <v>659</v>
      </c>
      <c r="D137" s="38" t="s">
        <v>660</v>
      </c>
      <c r="E137" s="72">
        <v>104.59</v>
      </c>
      <c r="F137" s="13">
        <f t="shared" si="19"/>
        <v>15</v>
      </c>
      <c r="G137" s="13">
        <f>ROUND(E137*F137/1000,2)</f>
        <v>1.57</v>
      </c>
      <c r="H137" s="72">
        <v>104.59</v>
      </c>
      <c r="I137" s="13">
        <f t="shared" si="21"/>
        <v>15</v>
      </c>
      <c r="J137" s="13">
        <f t="shared" si="22"/>
        <v>1.57</v>
      </c>
      <c r="K137" s="27">
        <v>30</v>
      </c>
      <c r="L137" s="190">
        <f t="shared" si="23"/>
        <v>3.14</v>
      </c>
    </row>
    <row r="138" spans="1:14" ht="71.25" customHeight="1">
      <c r="A138" s="328"/>
      <c r="B138" s="148" t="s">
        <v>809</v>
      </c>
      <c r="C138" s="36" t="s">
        <v>659</v>
      </c>
      <c r="D138" s="38" t="s">
        <v>660</v>
      </c>
      <c r="E138" s="72">
        <v>104.59</v>
      </c>
      <c r="F138" s="13">
        <f t="shared" si="19"/>
        <v>454.2</v>
      </c>
      <c r="G138" s="13">
        <f>ROUND(E138*F138/1000,2)</f>
        <v>47.5</v>
      </c>
      <c r="H138" s="72">
        <v>104.59</v>
      </c>
      <c r="I138" s="13">
        <f t="shared" si="21"/>
        <v>454.2</v>
      </c>
      <c r="J138" s="13">
        <f t="shared" si="22"/>
        <v>47.5</v>
      </c>
      <c r="K138" s="27">
        <v>908.4</v>
      </c>
      <c r="L138" s="190">
        <f t="shared" si="23"/>
        <v>95</v>
      </c>
    </row>
    <row r="139" spans="1:14" ht="63" customHeight="1">
      <c r="A139" s="328"/>
      <c r="B139" s="148" t="s">
        <v>829</v>
      </c>
      <c r="C139" s="36" t="s">
        <v>490</v>
      </c>
      <c r="D139" s="38" t="s">
        <v>661</v>
      </c>
      <c r="E139" s="72">
        <v>130.97999999999999</v>
      </c>
      <c r="F139" s="13">
        <f t="shared" si="19"/>
        <v>9.36</v>
      </c>
      <c r="G139" s="13">
        <f>ROUND(E139*F139/1000,2)</f>
        <v>1.23</v>
      </c>
      <c r="H139" s="72">
        <v>130.97999999999999</v>
      </c>
      <c r="I139" s="13">
        <f t="shared" si="21"/>
        <v>9.36</v>
      </c>
      <c r="J139" s="13">
        <f t="shared" si="22"/>
        <v>1.23</v>
      </c>
      <c r="K139" s="27">
        <v>18.72</v>
      </c>
      <c r="L139" s="190">
        <f t="shared" si="23"/>
        <v>2.46</v>
      </c>
    </row>
    <row r="140" spans="1:14" ht="70.5" customHeight="1">
      <c r="A140" s="328" t="s">
        <v>259</v>
      </c>
      <c r="B140" s="148" t="s">
        <v>811</v>
      </c>
      <c r="C140" s="298" t="s">
        <v>257</v>
      </c>
      <c r="D140" s="36" t="s">
        <v>662</v>
      </c>
      <c r="E140" s="72">
        <v>188.1</v>
      </c>
      <c r="F140" s="13">
        <f t="shared" si="19"/>
        <v>165.55</v>
      </c>
      <c r="G140" s="13">
        <f>ROUND(E140*F140/1000,2)</f>
        <v>31.14</v>
      </c>
      <c r="H140" s="72">
        <v>188.1</v>
      </c>
      <c r="I140" s="13">
        <f t="shared" si="21"/>
        <v>165.55</v>
      </c>
      <c r="J140" s="13">
        <f t="shared" si="22"/>
        <v>31.14</v>
      </c>
      <c r="K140" s="27">
        <v>331.1</v>
      </c>
      <c r="L140" s="190">
        <f t="shared" si="23"/>
        <v>62.28</v>
      </c>
    </row>
    <row r="141" spans="1:14" ht="63" customHeight="1">
      <c r="A141" s="328"/>
      <c r="B141" s="148" t="s">
        <v>812</v>
      </c>
      <c r="C141" s="298"/>
      <c r="D141" s="36" t="s">
        <v>662</v>
      </c>
      <c r="E141" s="72">
        <v>188.1</v>
      </c>
      <c r="F141" s="13">
        <f t="shared" si="19"/>
        <v>124.84</v>
      </c>
      <c r="G141" s="13">
        <f>ROUND(E141*F141/1000,2)</f>
        <v>23.48</v>
      </c>
      <c r="H141" s="72">
        <v>188.1</v>
      </c>
      <c r="I141" s="13">
        <f t="shared" si="21"/>
        <v>124.82999999999998</v>
      </c>
      <c r="J141" s="13">
        <f t="shared" si="22"/>
        <v>23.48</v>
      </c>
      <c r="K141" s="27">
        <v>249.67</v>
      </c>
      <c r="L141" s="190">
        <f t="shared" si="23"/>
        <v>46.96</v>
      </c>
    </row>
    <row r="142" spans="1:14" ht="65.25" customHeight="1">
      <c r="A142" s="328" t="s">
        <v>277</v>
      </c>
      <c r="B142" s="150" t="s">
        <v>830</v>
      </c>
      <c r="C142" s="29"/>
      <c r="D142" s="29"/>
      <c r="E142" s="47"/>
      <c r="F142" s="44">
        <f>F143+F144</f>
        <v>371.68</v>
      </c>
      <c r="G142" s="44">
        <f>G143+G144</f>
        <v>64.72</v>
      </c>
      <c r="H142" s="47"/>
      <c r="I142" s="44">
        <f>I143+I144</f>
        <v>371.67</v>
      </c>
      <c r="J142" s="44">
        <f>J143+J144</f>
        <v>64.72</v>
      </c>
      <c r="K142" s="44">
        <f>K143+K144</f>
        <v>743.35</v>
      </c>
      <c r="L142" s="213">
        <f>L143+L144</f>
        <v>129.44</v>
      </c>
    </row>
    <row r="143" spans="1:14" ht="36" customHeight="1">
      <c r="A143" s="328"/>
      <c r="B143" s="149" t="s">
        <v>831</v>
      </c>
      <c r="C143" s="36" t="s">
        <v>441</v>
      </c>
      <c r="D143" s="36" t="s">
        <v>271</v>
      </c>
      <c r="E143" s="72">
        <v>175.85</v>
      </c>
      <c r="F143" s="13">
        <f>ROUND(K143/12*6,2)</f>
        <v>359</v>
      </c>
      <c r="G143" s="13">
        <f>ROUND(E143*F143/1000,2)</f>
        <v>63.13</v>
      </c>
      <c r="H143" s="72">
        <v>175.85</v>
      </c>
      <c r="I143" s="13">
        <f>K143-F143</f>
        <v>359</v>
      </c>
      <c r="J143" s="13">
        <f>ROUND(H143*I143/1000,2)</f>
        <v>63.13</v>
      </c>
      <c r="K143" s="27">
        <v>718</v>
      </c>
      <c r="L143" s="190">
        <f>J143+G143</f>
        <v>126.26</v>
      </c>
    </row>
    <row r="144" spans="1:14" ht="38.25" customHeight="1">
      <c r="A144" s="328"/>
      <c r="B144" s="148" t="s">
        <v>832</v>
      </c>
      <c r="C144" s="36" t="s">
        <v>263</v>
      </c>
      <c r="D144" s="36" t="s">
        <v>228</v>
      </c>
      <c r="E144" s="72">
        <v>125.38</v>
      </c>
      <c r="F144" s="13">
        <f>ROUND(K144/12*6,2)</f>
        <v>12.68</v>
      </c>
      <c r="G144" s="13">
        <f>ROUND(E144*F144/1000,2)</f>
        <v>1.59</v>
      </c>
      <c r="H144" s="72">
        <v>125.38</v>
      </c>
      <c r="I144" s="13">
        <f>K144-F144</f>
        <v>12.670000000000002</v>
      </c>
      <c r="J144" s="13">
        <f>ROUND(H144*I144/1000,2)</f>
        <v>1.59</v>
      </c>
      <c r="K144" s="27">
        <v>25.35</v>
      </c>
      <c r="L144" s="190">
        <f>J144+G144</f>
        <v>3.18</v>
      </c>
    </row>
    <row r="145" spans="1:12" ht="59.25" customHeight="1">
      <c r="A145" s="328"/>
      <c r="B145" s="150" t="s">
        <v>663</v>
      </c>
      <c r="C145" s="29"/>
      <c r="D145" s="29"/>
      <c r="E145" s="47"/>
      <c r="F145" s="44">
        <f>SUM(F146:F149)</f>
        <v>1129.3300000000002</v>
      </c>
      <c r="G145" s="44">
        <f>SUM(G146:G149)</f>
        <v>202.8</v>
      </c>
      <c r="H145" s="47"/>
      <c r="I145" s="44">
        <f>SUM(I146:I149)</f>
        <v>1129.3200000000002</v>
      </c>
      <c r="J145" s="44">
        <f>SUM(J146:J149)</f>
        <v>202.8</v>
      </c>
      <c r="K145" s="44">
        <f>SUM(K146:K149)</f>
        <v>2258.65</v>
      </c>
      <c r="L145" s="213">
        <f>SUM(L146:L149)</f>
        <v>405.6</v>
      </c>
    </row>
    <row r="146" spans="1:12" ht="33" customHeight="1">
      <c r="A146" s="328"/>
      <c r="B146" s="149" t="s">
        <v>831</v>
      </c>
      <c r="C146" s="36" t="s">
        <v>441</v>
      </c>
      <c r="D146" s="36" t="s">
        <v>271</v>
      </c>
      <c r="E146" s="72">
        <v>175.85</v>
      </c>
      <c r="F146" s="13">
        <f t="shared" ref="F146:F153" si="24">ROUND(K146/12*6,2)</f>
        <v>1100</v>
      </c>
      <c r="G146" s="13">
        <f t="shared" ref="G146:G153" si="25">ROUND(E146*F146/1000,2)</f>
        <v>193.44</v>
      </c>
      <c r="H146" s="72">
        <v>175.85</v>
      </c>
      <c r="I146" s="13">
        <f t="shared" ref="I146:I153" si="26">K146-F146</f>
        <v>1100</v>
      </c>
      <c r="J146" s="13">
        <f t="shared" ref="J146:J153" si="27">ROUND(H146*I146/1000,2)</f>
        <v>193.44</v>
      </c>
      <c r="K146" s="27">
        <v>2200</v>
      </c>
      <c r="L146" s="190">
        <f t="shared" ref="L146:L153" si="28">J146+G146</f>
        <v>386.88</v>
      </c>
    </row>
    <row r="147" spans="1:12" ht="35.25" customHeight="1">
      <c r="A147" s="328"/>
      <c r="B147" s="148" t="s">
        <v>833</v>
      </c>
      <c r="C147" s="36" t="s">
        <v>664</v>
      </c>
      <c r="D147" s="27" t="s">
        <v>228</v>
      </c>
      <c r="E147" s="41">
        <v>3062.99</v>
      </c>
      <c r="F147" s="13">
        <f t="shared" si="24"/>
        <v>1.2</v>
      </c>
      <c r="G147" s="13">
        <f t="shared" si="25"/>
        <v>3.68</v>
      </c>
      <c r="H147" s="72">
        <v>3062.99</v>
      </c>
      <c r="I147" s="13">
        <f t="shared" si="26"/>
        <v>1.2</v>
      </c>
      <c r="J147" s="13">
        <f t="shared" si="27"/>
        <v>3.68</v>
      </c>
      <c r="K147" s="27">
        <v>2.4</v>
      </c>
      <c r="L147" s="190">
        <f t="shared" si="28"/>
        <v>7.36</v>
      </c>
    </row>
    <row r="148" spans="1:12" ht="40.5" customHeight="1">
      <c r="A148" s="328"/>
      <c r="B148" s="148" t="s">
        <v>834</v>
      </c>
      <c r="C148" s="36" t="s">
        <v>270</v>
      </c>
      <c r="D148" s="36" t="s">
        <v>271</v>
      </c>
      <c r="E148" s="72">
        <v>185.38</v>
      </c>
      <c r="F148" s="13">
        <f t="shared" si="24"/>
        <v>10.93</v>
      </c>
      <c r="G148" s="13">
        <f t="shared" si="25"/>
        <v>2.0299999999999998</v>
      </c>
      <c r="H148" s="72">
        <v>185.38</v>
      </c>
      <c r="I148" s="13">
        <f t="shared" si="26"/>
        <v>10.93</v>
      </c>
      <c r="J148" s="13">
        <f t="shared" si="27"/>
        <v>2.0299999999999998</v>
      </c>
      <c r="K148" s="27">
        <v>21.86</v>
      </c>
      <c r="L148" s="190">
        <f t="shared" si="28"/>
        <v>4.0599999999999996</v>
      </c>
    </row>
    <row r="149" spans="1:12" ht="40.5" customHeight="1">
      <c r="A149" s="328"/>
      <c r="B149" s="148" t="s">
        <v>835</v>
      </c>
      <c r="C149" s="36" t="s">
        <v>275</v>
      </c>
      <c r="D149" s="36" t="s">
        <v>276</v>
      </c>
      <c r="E149" s="72">
        <v>212.18</v>
      </c>
      <c r="F149" s="13">
        <f t="shared" si="24"/>
        <v>17.2</v>
      </c>
      <c r="G149" s="13">
        <f t="shared" si="25"/>
        <v>3.65</v>
      </c>
      <c r="H149" s="72">
        <v>212.18</v>
      </c>
      <c r="I149" s="13">
        <f t="shared" si="26"/>
        <v>17.190000000000001</v>
      </c>
      <c r="J149" s="13">
        <f t="shared" si="27"/>
        <v>3.65</v>
      </c>
      <c r="K149" s="27">
        <v>34.39</v>
      </c>
      <c r="L149" s="190">
        <f t="shared" si="28"/>
        <v>7.3</v>
      </c>
    </row>
    <row r="150" spans="1:12" ht="57.75" customHeight="1">
      <c r="A150" s="328" t="s">
        <v>281</v>
      </c>
      <c r="B150" s="148" t="s">
        <v>836</v>
      </c>
      <c r="C150" s="36" t="s">
        <v>279</v>
      </c>
      <c r="D150" s="36" t="s">
        <v>623</v>
      </c>
      <c r="E150" s="72">
        <v>73.510000000000005</v>
      </c>
      <c r="F150" s="13">
        <f t="shared" si="24"/>
        <v>59.38</v>
      </c>
      <c r="G150" s="13">
        <f t="shared" si="25"/>
        <v>4.37</v>
      </c>
      <c r="H150" s="72">
        <v>73.510000000000005</v>
      </c>
      <c r="I150" s="13">
        <f t="shared" si="26"/>
        <v>59.38</v>
      </c>
      <c r="J150" s="13">
        <f t="shared" si="27"/>
        <v>4.37</v>
      </c>
      <c r="K150" s="27">
        <v>118.76</v>
      </c>
      <c r="L150" s="190">
        <f t="shared" si="28"/>
        <v>8.74</v>
      </c>
    </row>
    <row r="151" spans="1:12" ht="52.5" customHeight="1">
      <c r="A151" s="328"/>
      <c r="B151" s="152" t="s">
        <v>815</v>
      </c>
      <c r="C151" s="36" t="s">
        <v>279</v>
      </c>
      <c r="D151" s="36" t="s">
        <v>623</v>
      </c>
      <c r="E151" s="72">
        <v>73.510000000000005</v>
      </c>
      <c r="F151" s="13">
        <f t="shared" si="24"/>
        <v>1000</v>
      </c>
      <c r="G151" s="13">
        <f t="shared" si="25"/>
        <v>73.510000000000005</v>
      </c>
      <c r="H151" s="72">
        <v>73.510000000000005</v>
      </c>
      <c r="I151" s="13">
        <f t="shared" si="26"/>
        <v>1000</v>
      </c>
      <c r="J151" s="13">
        <f t="shared" si="27"/>
        <v>73.510000000000005</v>
      </c>
      <c r="K151" s="27">
        <v>2000</v>
      </c>
      <c r="L151" s="190">
        <f t="shared" si="28"/>
        <v>147.02000000000001</v>
      </c>
    </row>
    <row r="152" spans="1:12" ht="73.5" customHeight="1">
      <c r="A152" s="328" t="s">
        <v>285</v>
      </c>
      <c r="B152" s="162" t="s">
        <v>837</v>
      </c>
      <c r="C152" s="327" t="s">
        <v>665</v>
      </c>
      <c r="D152" s="36" t="s">
        <v>228</v>
      </c>
      <c r="E152" s="72">
        <v>345.83</v>
      </c>
      <c r="F152" s="13">
        <f t="shared" si="24"/>
        <v>9.5</v>
      </c>
      <c r="G152" s="13">
        <f t="shared" si="25"/>
        <v>3.29</v>
      </c>
      <c r="H152" s="72">
        <v>345.83</v>
      </c>
      <c r="I152" s="13">
        <f t="shared" si="26"/>
        <v>9.5</v>
      </c>
      <c r="J152" s="13">
        <f t="shared" si="27"/>
        <v>3.29</v>
      </c>
      <c r="K152" s="27">
        <v>19</v>
      </c>
      <c r="L152" s="190">
        <f t="shared" si="28"/>
        <v>6.58</v>
      </c>
    </row>
    <row r="153" spans="1:12" ht="46.5" customHeight="1">
      <c r="A153" s="328"/>
      <c r="B153" s="163" t="s">
        <v>838</v>
      </c>
      <c r="C153" s="327"/>
      <c r="D153" s="36" t="s">
        <v>228</v>
      </c>
      <c r="E153" s="72">
        <v>345.83</v>
      </c>
      <c r="F153" s="13">
        <f t="shared" si="24"/>
        <v>12.61</v>
      </c>
      <c r="G153" s="13">
        <f t="shared" si="25"/>
        <v>4.3600000000000003</v>
      </c>
      <c r="H153" s="72">
        <v>345.83</v>
      </c>
      <c r="I153" s="13">
        <f t="shared" si="26"/>
        <v>12.600000000000001</v>
      </c>
      <c r="J153" s="13">
        <f t="shared" si="27"/>
        <v>4.3600000000000003</v>
      </c>
      <c r="K153" s="27">
        <v>25.21</v>
      </c>
      <c r="L153" s="190">
        <f t="shared" si="28"/>
        <v>8.7200000000000006</v>
      </c>
    </row>
    <row r="154" spans="1:12" ht="57" customHeight="1">
      <c r="A154" s="328" t="s">
        <v>290</v>
      </c>
      <c r="B154" s="164" t="s">
        <v>839</v>
      </c>
      <c r="C154" s="43"/>
      <c r="D154" s="29"/>
      <c r="E154" s="83"/>
      <c r="F154" s="44">
        <f>SUM(F155:F156)</f>
        <v>1105</v>
      </c>
      <c r="G154" s="44">
        <f>SUM(G155:G156)</f>
        <v>22.46</v>
      </c>
      <c r="H154" s="83"/>
      <c r="I154" s="44">
        <f>SUM(I155:I156)</f>
        <v>1105</v>
      </c>
      <c r="J154" s="44">
        <f>SUM(J155:J156)</f>
        <v>22.46</v>
      </c>
      <c r="K154" s="44">
        <f>SUM(K155:K156)</f>
        <v>2210</v>
      </c>
      <c r="L154" s="213">
        <f>SUM(L155:L156)</f>
        <v>44.92</v>
      </c>
    </row>
    <row r="155" spans="1:12" ht="27.75" customHeight="1">
      <c r="A155" s="328"/>
      <c r="B155" s="152" t="s">
        <v>666</v>
      </c>
      <c r="C155" s="36" t="s">
        <v>38</v>
      </c>
      <c r="D155" s="36" t="s">
        <v>620</v>
      </c>
      <c r="E155" s="72">
        <v>18.940000000000001</v>
      </c>
      <c r="F155" s="13">
        <f>ROUND(K155/12*6,2)</f>
        <v>1080</v>
      </c>
      <c r="G155" s="13">
        <f>ROUND(E155*F155/1000,2)</f>
        <v>20.46</v>
      </c>
      <c r="H155" s="72">
        <v>18.940000000000001</v>
      </c>
      <c r="I155" s="13">
        <f>K155-F155</f>
        <v>1080</v>
      </c>
      <c r="J155" s="13">
        <f>ROUND(H155*I155/1000,2)</f>
        <v>20.46</v>
      </c>
      <c r="K155" s="27">
        <v>2160</v>
      </c>
      <c r="L155" s="190">
        <f>J155+G155</f>
        <v>40.92</v>
      </c>
    </row>
    <row r="156" spans="1:12" ht="37.35" customHeight="1">
      <c r="A156" s="328"/>
      <c r="B156" s="152" t="s">
        <v>501</v>
      </c>
      <c r="C156" s="36" t="s">
        <v>667</v>
      </c>
      <c r="D156" s="36" t="s">
        <v>668</v>
      </c>
      <c r="E156" s="72">
        <v>79.87</v>
      </c>
      <c r="F156" s="13">
        <f>ROUND(K156/12*6,2)</f>
        <v>25</v>
      </c>
      <c r="G156" s="13">
        <f>ROUND(E156*F156/1000,2)</f>
        <v>2</v>
      </c>
      <c r="H156" s="72">
        <v>79.87</v>
      </c>
      <c r="I156" s="13">
        <f>K156-F156</f>
        <v>25</v>
      </c>
      <c r="J156" s="13">
        <f>ROUND(H156*I156/1000,2)</f>
        <v>2</v>
      </c>
      <c r="K156" s="27">
        <v>50</v>
      </c>
      <c r="L156" s="190">
        <f>J156+G156</f>
        <v>4</v>
      </c>
    </row>
    <row r="157" spans="1:12" ht="63" customHeight="1">
      <c r="A157" s="328"/>
      <c r="B157" s="150" t="s">
        <v>289</v>
      </c>
      <c r="C157" s="29"/>
      <c r="D157" s="29"/>
      <c r="E157" s="47"/>
      <c r="F157" s="44">
        <f>SUM(F158:F164)</f>
        <v>21913.19</v>
      </c>
      <c r="G157" s="44">
        <f>SUM(G158:G164)</f>
        <v>469.19</v>
      </c>
      <c r="H157" s="47"/>
      <c r="I157" s="44">
        <f>SUM(I158:I164)</f>
        <v>21913.17</v>
      </c>
      <c r="J157" s="44">
        <f>SUM(J158:J164)</f>
        <v>469.19</v>
      </c>
      <c r="K157" s="44">
        <f>SUM(K158:K164)</f>
        <v>43826.36</v>
      </c>
      <c r="L157" s="213">
        <f>SUM(L158:L164)</f>
        <v>938.38</v>
      </c>
    </row>
    <row r="158" spans="1:12" ht="31.5" customHeight="1">
      <c r="A158" s="328"/>
      <c r="B158" s="152" t="s">
        <v>666</v>
      </c>
      <c r="C158" s="36" t="s">
        <v>38</v>
      </c>
      <c r="D158" s="36" t="s">
        <v>620</v>
      </c>
      <c r="E158" s="72">
        <v>18.940000000000001</v>
      </c>
      <c r="F158" s="13">
        <f t="shared" ref="F158:F164" si="29">ROUND(K158/12*6,2)</f>
        <v>20792.5</v>
      </c>
      <c r="G158" s="13">
        <f t="shared" ref="G158:G164" si="30">ROUND(E158*F158/1000,2)</f>
        <v>393.81</v>
      </c>
      <c r="H158" s="72">
        <v>18.940000000000001</v>
      </c>
      <c r="I158" s="13">
        <f t="shared" ref="I158:I164" si="31">K158-F158</f>
        <v>20792.5</v>
      </c>
      <c r="J158" s="13">
        <f t="shared" ref="J158:J164" si="32">ROUND(H158*I158/1000,2)</f>
        <v>393.81</v>
      </c>
      <c r="K158" s="27">
        <v>41585</v>
      </c>
      <c r="L158" s="190">
        <f t="shared" ref="L158:L164" si="33">J158+G158</f>
        <v>787.62</v>
      </c>
    </row>
    <row r="159" spans="1:12" ht="36.75" customHeight="1">
      <c r="A159" s="328"/>
      <c r="B159" s="152" t="s">
        <v>669</v>
      </c>
      <c r="C159" s="36" t="s">
        <v>670</v>
      </c>
      <c r="D159" s="13" t="s">
        <v>671</v>
      </c>
      <c r="E159" s="72">
        <v>69.12</v>
      </c>
      <c r="F159" s="13">
        <f t="shared" si="29"/>
        <v>81.63</v>
      </c>
      <c r="G159" s="13">
        <f t="shared" si="30"/>
        <v>5.64</v>
      </c>
      <c r="H159" s="72">
        <v>69.12</v>
      </c>
      <c r="I159" s="13">
        <f t="shared" si="31"/>
        <v>81.62</v>
      </c>
      <c r="J159" s="13">
        <f t="shared" si="32"/>
        <v>5.64</v>
      </c>
      <c r="K159" s="27">
        <v>163.25</v>
      </c>
      <c r="L159" s="190">
        <f t="shared" si="33"/>
        <v>11.28</v>
      </c>
    </row>
    <row r="160" spans="1:12" ht="31.5" customHeight="1">
      <c r="A160" s="328"/>
      <c r="B160" s="152" t="s">
        <v>501</v>
      </c>
      <c r="C160" s="36" t="s">
        <v>667</v>
      </c>
      <c r="D160" s="36" t="s">
        <v>668</v>
      </c>
      <c r="E160" s="72">
        <v>79.87</v>
      </c>
      <c r="F160" s="13">
        <f t="shared" si="29"/>
        <v>241</v>
      </c>
      <c r="G160" s="13">
        <f t="shared" si="30"/>
        <v>19.25</v>
      </c>
      <c r="H160" s="72">
        <v>79.87</v>
      </c>
      <c r="I160" s="13">
        <f t="shared" si="31"/>
        <v>241</v>
      </c>
      <c r="J160" s="13">
        <f t="shared" si="32"/>
        <v>19.25</v>
      </c>
      <c r="K160" s="27">
        <v>482</v>
      </c>
      <c r="L160" s="190">
        <f t="shared" si="33"/>
        <v>38.5</v>
      </c>
    </row>
    <row r="161" spans="1:12" ht="25.5" customHeight="1">
      <c r="A161" s="328"/>
      <c r="B161" s="152" t="s">
        <v>506</v>
      </c>
      <c r="C161" s="36" t="s">
        <v>672</v>
      </c>
      <c r="D161" s="36" t="s">
        <v>673</v>
      </c>
      <c r="E161" s="72">
        <v>67.650000000000006</v>
      </c>
      <c r="F161" s="13">
        <f t="shared" si="29"/>
        <v>48</v>
      </c>
      <c r="G161" s="13">
        <f t="shared" si="30"/>
        <v>3.25</v>
      </c>
      <c r="H161" s="72">
        <v>67.650000000000006</v>
      </c>
      <c r="I161" s="13">
        <f t="shared" si="31"/>
        <v>48</v>
      </c>
      <c r="J161" s="13">
        <f t="shared" si="32"/>
        <v>3.25</v>
      </c>
      <c r="K161" s="27">
        <v>96</v>
      </c>
      <c r="L161" s="190">
        <f t="shared" si="33"/>
        <v>6.5</v>
      </c>
    </row>
    <row r="162" spans="1:12" ht="36.75" customHeight="1">
      <c r="A162" s="328"/>
      <c r="B162" s="152" t="s">
        <v>512</v>
      </c>
      <c r="C162" s="36" t="s">
        <v>674</v>
      </c>
      <c r="D162" s="36" t="s">
        <v>624</v>
      </c>
      <c r="E162" s="72">
        <v>52.25</v>
      </c>
      <c r="F162" s="13">
        <f t="shared" si="29"/>
        <v>81.52</v>
      </c>
      <c r="G162" s="13">
        <f t="shared" si="30"/>
        <v>4.26</v>
      </c>
      <c r="H162" s="72">
        <v>52.25</v>
      </c>
      <c r="I162" s="13">
        <f t="shared" si="31"/>
        <v>81.52</v>
      </c>
      <c r="J162" s="13">
        <f t="shared" si="32"/>
        <v>4.26</v>
      </c>
      <c r="K162" s="27">
        <v>163.04</v>
      </c>
      <c r="L162" s="190">
        <f t="shared" si="33"/>
        <v>8.52</v>
      </c>
    </row>
    <row r="163" spans="1:12" ht="33.950000000000003" customHeight="1">
      <c r="A163" s="328"/>
      <c r="B163" s="152" t="s">
        <v>675</v>
      </c>
      <c r="C163" s="36" t="s">
        <v>676</v>
      </c>
      <c r="D163" s="36" t="s">
        <v>677</v>
      </c>
      <c r="E163" s="72">
        <v>37.01</v>
      </c>
      <c r="F163" s="13">
        <f t="shared" si="29"/>
        <v>18.440000000000001</v>
      </c>
      <c r="G163" s="13">
        <f t="shared" si="30"/>
        <v>0.68</v>
      </c>
      <c r="H163" s="72">
        <v>37.01</v>
      </c>
      <c r="I163" s="13">
        <f t="shared" si="31"/>
        <v>18.429999999999996</v>
      </c>
      <c r="J163" s="13">
        <f t="shared" si="32"/>
        <v>0.68</v>
      </c>
      <c r="K163" s="27">
        <v>36.869999999999997</v>
      </c>
      <c r="L163" s="190">
        <f t="shared" si="33"/>
        <v>1.36</v>
      </c>
    </row>
    <row r="164" spans="1:12" ht="29.25" customHeight="1">
      <c r="A164" s="328"/>
      <c r="B164" s="152" t="s">
        <v>678</v>
      </c>
      <c r="C164" s="36" t="s">
        <v>679</v>
      </c>
      <c r="D164" s="36" t="s">
        <v>680</v>
      </c>
      <c r="E164" s="68">
        <v>65.069999999999993</v>
      </c>
      <c r="F164" s="12">
        <f t="shared" si="29"/>
        <v>650.1</v>
      </c>
      <c r="G164" s="12">
        <f t="shared" si="30"/>
        <v>42.3</v>
      </c>
      <c r="H164" s="68">
        <v>65.069999999999993</v>
      </c>
      <c r="I164" s="12">
        <f t="shared" si="31"/>
        <v>650.1</v>
      </c>
      <c r="J164" s="12">
        <f t="shared" si="32"/>
        <v>42.3</v>
      </c>
      <c r="K164" s="27">
        <v>1300.2</v>
      </c>
      <c r="L164" s="187">
        <f t="shared" si="33"/>
        <v>84.6</v>
      </c>
    </row>
    <row r="165" spans="1:12" ht="31.5" customHeight="1">
      <c r="A165" s="167" t="s">
        <v>299</v>
      </c>
      <c r="B165" s="143" t="s">
        <v>300</v>
      </c>
      <c r="C165" s="8"/>
      <c r="D165" s="8"/>
      <c r="E165" s="8"/>
      <c r="F165" s="8">
        <f>SUM(F166:F177)</f>
        <v>3447.65</v>
      </c>
      <c r="G165" s="8">
        <f>SUM(G166:G177)</f>
        <v>350.56000000000006</v>
      </c>
      <c r="H165" s="8"/>
      <c r="I165" s="8">
        <f>SUM(I166:I177)</f>
        <v>3447.6419999999998</v>
      </c>
      <c r="J165" s="8">
        <f>SUM(J166:J177)</f>
        <v>350.56000000000006</v>
      </c>
      <c r="K165" s="8">
        <f>SUM(K166:K177)</f>
        <v>6895.2920000000004</v>
      </c>
      <c r="L165" s="183">
        <f>SUM(L166:L177)</f>
        <v>701.12000000000012</v>
      </c>
    </row>
    <row r="166" spans="1:12" ht="69.75" customHeight="1">
      <c r="A166" s="173" t="s">
        <v>301</v>
      </c>
      <c r="B166" s="153" t="s">
        <v>518</v>
      </c>
      <c r="C166" s="11" t="s">
        <v>45</v>
      </c>
      <c r="D166" s="11" t="s">
        <v>620</v>
      </c>
      <c r="E166" s="67">
        <v>100.15</v>
      </c>
      <c r="F166" s="53">
        <f t="shared" ref="F166:F177" si="34">ROUND(K166/12*6,2)</f>
        <v>34.5</v>
      </c>
      <c r="G166" s="53">
        <f t="shared" ref="G166:G173" si="35">ROUND(F166*E166/1000,2)</f>
        <v>3.46</v>
      </c>
      <c r="H166" s="67">
        <v>100.15</v>
      </c>
      <c r="I166" s="11">
        <f t="shared" ref="I166:I177" si="36">K166-F166</f>
        <v>34.5</v>
      </c>
      <c r="J166" s="11">
        <f t="shared" ref="J166:J177" si="37">ROUND(H166*I166/1000,2)</f>
        <v>3.46</v>
      </c>
      <c r="K166" s="11">
        <v>69</v>
      </c>
      <c r="L166" s="185">
        <f t="shared" ref="L166:L177" si="38">J166+G166</f>
        <v>6.92</v>
      </c>
    </row>
    <row r="167" spans="1:12" ht="48" customHeight="1">
      <c r="A167" s="169" t="s">
        <v>303</v>
      </c>
      <c r="B167" s="144" t="s">
        <v>519</v>
      </c>
      <c r="C167" s="13" t="s">
        <v>45</v>
      </c>
      <c r="D167" s="13" t="s">
        <v>620</v>
      </c>
      <c r="E167" s="67">
        <v>100.15</v>
      </c>
      <c r="F167" s="133">
        <f t="shared" si="34"/>
        <v>114</v>
      </c>
      <c r="G167" s="133">
        <f t="shared" si="35"/>
        <v>11.42</v>
      </c>
      <c r="H167" s="67">
        <v>100.15</v>
      </c>
      <c r="I167" s="13">
        <f t="shared" si="36"/>
        <v>114</v>
      </c>
      <c r="J167" s="13">
        <f t="shared" si="37"/>
        <v>11.42</v>
      </c>
      <c r="K167" s="13">
        <v>228</v>
      </c>
      <c r="L167" s="190">
        <f t="shared" si="38"/>
        <v>22.84</v>
      </c>
    </row>
    <row r="168" spans="1:12" ht="51" customHeight="1">
      <c r="A168" s="169" t="s">
        <v>306</v>
      </c>
      <c r="B168" s="144" t="s">
        <v>307</v>
      </c>
      <c r="C168" s="13" t="s">
        <v>45</v>
      </c>
      <c r="D168" s="13" t="s">
        <v>620</v>
      </c>
      <c r="E168" s="67">
        <v>100.15</v>
      </c>
      <c r="F168" s="133">
        <f t="shared" si="34"/>
        <v>1495</v>
      </c>
      <c r="G168" s="133">
        <f t="shared" si="35"/>
        <v>149.72</v>
      </c>
      <c r="H168" s="67">
        <v>100.15</v>
      </c>
      <c r="I168" s="13">
        <f t="shared" si="36"/>
        <v>1495</v>
      </c>
      <c r="J168" s="13">
        <f t="shared" si="37"/>
        <v>149.72</v>
      </c>
      <c r="K168" s="13">
        <v>2990</v>
      </c>
      <c r="L168" s="190">
        <f t="shared" si="38"/>
        <v>299.44</v>
      </c>
    </row>
    <row r="169" spans="1:12" ht="42.75" customHeight="1">
      <c r="A169" s="169" t="s">
        <v>308</v>
      </c>
      <c r="B169" s="144" t="s">
        <v>309</v>
      </c>
      <c r="C169" s="13" t="s">
        <v>45</v>
      </c>
      <c r="D169" s="13" t="s">
        <v>620</v>
      </c>
      <c r="E169" s="67">
        <v>100.15</v>
      </c>
      <c r="F169" s="133">
        <f t="shared" si="34"/>
        <v>180.5</v>
      </c>
      <c r="G169" s="133">
        <f t="shared" si="35"/>
        <v>18.079999999999998</v>
      </c>
      <c r="H169" s="67">
        <v>100.15</v>
      </c>
      <c r="I169" s="13">
        <f t="shared" si="36"/>
        <v>180.5</v>
      </c>
      <c r="J169" s="13">
        <f t="shared" si="37"/>
        <v>18.079999999999998</v>
      </c>
      <c r="K169" s="13">
        <v>361</v>
      </c>
      <c r="L169" s="190">
        <f t="shared" si="38"/>
        <v>36.159999999999997</v>
      </c>
    </row>
    <row r="170" spans="1:12" ht="46.5" customHeight="1">
      <c r="A170" s="169" t="s">
        <v>310</v>
      </c>
      <c r="B170" s="144" t="s">
        <v>311</v>
      </c>
      <c r="C170" s="13" t="s">
        <v>45</v>
      </c>
      <c r="D170" s="13" t="s">
        <v>620</v>
      </c>
      <c r="E170" s="67">
        <v>100.15</v>
      </c>
      <c r="F170" s="133">
        <f t="shared" si="34"/>
        <v>124.5</v>
      </c>
      <c r="G170" s="133">
        <f t="shared" si="35"/>
        <v>12.47</v>
      </c>
      <c r="H170" s="67">
        <v>100.15</v>
      </c>
      <c r="I170" s="13">
        <f t="shared" si="36"/>
        <v>124.5</v>
      </c>
      <c r="J170" s="13">
        <f t="shared" si="37"/>
        <v>12.47</v>
      </c>
      <c r="K170" s="13">
        <v>249</v>
      </c>
      <c r="L170" s="190">
        <f t="shared" si="38"/>
        <v>24.94</v>
      </c>
    </row>
    <row r="171" spans="1:12" ht="38.25" customHeight="1">
      <c r="A171" s="169" t="s">
        <v>312</v>
      </c>
      <c r="B171" s="144" t="s">
        <v>313</v>
      </c>
      <c r="C171" s="13" t="s">
        <v>45</v>
      </c>
      <c r="D171" s="13" t="s">
        <v>620</v>
      </c>
      <c r="E171" s="67">
        <v>100.15</v>
      </c>
      <c r="F171" s="133">
        <f t="shared" si="34"/>
        <v>1175</v>
      </c>
      <c r="G171" s="133">
        <f t="shared" si="35"/>
        <v>117.68</v>
      </c>
      <c r="H171" s="67">
        <v>100.15</v>
      </c>
      <c r="I171" s="13">
        <f t="shared" si="36"/>
        <v>1175</v>
      </c>
      <c r="J171" s="13">
        <f t="shared" si="37"/>
        <v>117.68</v>
      </c>
      <c r="K171" s="13">
        <v>2350</v>
      </c>
      <c r="L171" s="190">
        <f t="shared" si="38"/>
        <v>235.36</v>
      </c>
    </row>
    <row r="172" spans="1:12" ht="38.25" customHeight="1">
      <c r="A172" s="169" t="s">
        <v>314</v>
      </c>
      <c r="B172" s="144" t="s">
        <v>315</v>
      </c>
      <c r="C172" s="13" t="s">
        <v>45</v>
      </c>
      <c r="D172" s="13" t="s">
        <v>620</v>
      </c>
      <c r="E172" s="67">
        <v>100.15</v>
      </c>
      <c r="F172" s="133">
        <f t="shared" si="34"/>
        <v>10</v>
      </c>
      <c r="G172" s="133">
        <f t="shared" si="35"/>
        <v>1</v>
      </c>
      <c r="H172" s="67">
        <v>100.15</v>
      </c>
      <c r="I172" s="13">
        <f t="shared" si="36"/>
        <v>10</v>
      </c>
      <c r="J172" s="13">
        <f t="shared" si="37"/>
        <v>1</v>
      </c>
      <c r="K172" s="13">
        <v>20</v>
      </c>
      <c r="L172" s="190">
        <f t="shared" si="38"/>
        <v>2</v>
      </c>
    </row>
    <row r="173" spans="1:12" ht="38.25" customHeight="1">
      <c r="A173" s="169" t="s">
        <v>316</v>
      </c>
      <c r="B173" s="144" t="s">
        <v>317</v>
      </c>
      <c r="C173" s="13" t="s">
        <v>45</v>
      </c>
      <c r="D173" s="13" t="s">
        <v>620</v>
      </c>
      <c r="E173" s="67">
        <v>100.15</v>
      </c>
      <c r="F173" s="133">
        <f t="shared" si="34"/>
        <v>190</v>
      </c>
      <c r="G173" s="133">
        <f t="shared" si="35"/>
        <v>19.03</v>
      </c>
      <c r="H173" s="67">
        <v>100.15</v>
      </c>
      <c r="I173" s="13">
        <f t="shared" si="36"/>
        <v>190</v>
      </c>
      <c r="J173" s="13">
        <f t="shared" si="37"/>
        <v>19.03</v>
      </c>
      <c r="K173" s="13">
        <v>380</v>
      </c>
      <c r="L173" s="190">
        <f t="shared" si="38"/>
        <v>38.06</v>
      </c>
    </row>
    <row r="174" spans="1:12" ht="72" customHeight="1">
      <c r="A174" s="169" t="s">
        <v>318</v>
      </c>
      <c r="B174" s="144" t="s">
        <v>319</v>
      </c>
      <c r="C174" s="71" t="s">
        <v>401</v>
      </c>
      <c r="D174" s="13" t="s">
        <v>402</v>
      </c>
      <c r="E174" s="72">
        <v>142.61000000000001</v>
      </c>
      <c r="F174" s="13">
        <f t="shared" si="34"/>
        <v>35</v>
      </c>
      <c r="G174" s="13">
        <f>ROUND(E174*F174/1000,2)</f>
        <v>4.99</v>
      </c>
      <c r="H174" s="72">
        <v>142.61000000000001</v>
      </c>
      <c r="I174" s="13">
        <f t="shared" si="36"/>
        <v>35</v>
      </c>
      <c r="J174" s="13">
        <f t="shared" si="37"/>
        <v>4.99</v>
      </c>
      <c r="K174" s="13">
        <v>70</v>
      </c>
      <c r="L174" s="190">
        <f t="shared" si="38"/>
        <v>9.98</v>
      </c>
    </row>
    <row r="175" spans="1:12" ht="45.75" customHeight="1">
      <c r="A175" s="169" t="s">
        <v>320</v>
      </c>
      <c r="B175" s="144" t="s">
        <v>321</v>
      </c>
      <c r="C175" s="71" t="s">
        <v>401</v>
      </c>
      <c r="D175" s="13" t="s">
        <v>402</v>
      </c>
      <c r="E175" s="72">
        <v>142.61000000000001</v>
      </c>
      <c r="F175" s="13">
        <f t="shared" si="34"/>
        <v>24.5</v>
      </c>
      <c r="G175" s="13">
        <f>ROUND(E175*F175/1000,2)</f>
        <v>3.49</v>
      </c>
      <c r="H175" s="72">
        <v>142.61000000000001</v>
      </c>
      <c r="I175" s="13">
        <f t="shared" si="36"/>
        <v>24.5</v>
      </c>
      <c r="J175" s="13">
        <f t="shared" si="37"/>
        <v>3.49</v>
      </c>
      <c r="K175" s="13">
        <v>49</v>
      </c>
      <c r="L175" s="190">
        <f t="shared" si="38"/>
        <v>6.98</v>
      </c>
    </row>
    <row r="176" spans="1:12" ht="51.75" customHeight="1">
      <c r="A176" s="169" t="s">
        <v>322</v>
      </c>
      <c r="B176" s="144" t="s">
        <v>323</v>
      </c>
      <c r="C176" s="71" t="s">
        <v>401</v>
      </c>
      <c r="D176" s="13" t="s">
        <v>402</v>
      </c>
      <c r="E176" s="72">
        <v>142.61000000000001</v>
      </c>
      <c r="F176" s="13">
        <f t="shared" si="34"/>
        <v>20</v>
      </c>
      <c r="G176" s="13">
        <f>ROUND(E176*F176/1000,2)</f>
        <v>2.85</v>
      </c>
      <c r="H176" s="72">
        <v>142.61000000000001</v>
      </c>
      <c r="I176" s="13">
        <f t="shared" si="36"/>
        <v>20</v>
      </c>
      <c r="J176" s="13">
        <f t="shared" si="37"/>
        <v>2.85</v>
      </c>
      <c r="K176" s="13">
        <v>40</v>
      </c>
      <c r="L176" s="190">
        <f t="shared" si="38"/>
        <v>5.7</v>
      </c>
    </row>
    <row r="177" spans="1:12" ht="48" customHeight="1">
      <c r="A177" s="169" t="s">
        <v>324</v>
      </c>
      <c r="B177" s="144" t="s">
        <v>325</v>
      </c>
      <c r="C177" s="71" t="s">
        <v>401</v>
      </c>
      <c r="D177" s="13" t="s">
        <v>402</v>
      </c>
      <c r="E177" s="72">
        <v>142.61000000000001</v>
      </c>
      <c r="F177" s="12">
        <f t="shared" si="34"/>
        <v>44.65</v>
      </c>
      <c r="G177" s="12">
        <f>ROUND(E177*F177/1000,2)</f>
        <v>6.37</v>
      </c>
      <c r="H177" s="72">
        <v>142.61000000000001</v>
      </c>
      <c r="I177" s="12">
        <f t="shared" si="36"/>
        <v>44.642000000000003</v>
      </c>
      <c r="J177" s="12">
        <f t="shared" si="37"/>
        <v>6.37</v>
      </c>
      <c r="K177" s="13">
        <v>89.292000000000002</v>
      </c>
      <c r="L177" s="187">
        <f t="shared" si="38"/>
        <v>12.74</v>
      </c>
    </row>
    <row r="178" spans="1:12" ht="39" customHeight="1">
      <c r="A178" s="167" t="s">
        <v>326</v>
      </c>
      <c r="B178" s="143" t="s">
        <v>327</v>
      </c>
      <c r="C178" s="8"/>
      <c r="D178" s="8"/>
      <c r="E178" s="9"/>
      <c r="F178" s="8">
        <f>SUM(F179:F179)</f>
        <v>47</v>
      </c>
      <c r="G178" s="8">
        <f>SUM(G179:G179)</f>
        <v>4.71</v>
      </c>
      <c r="H178" s="9"/>
      <c r="I178" s="8">
        <f>SUM(I179:I179)</f>
        <v>47</v>
      </c>
      <c r="J178" s="8">
        <f>SUM(J179:J179)</f>
        <v>4.71</v>
      </c>
      <c r="K178" s="8">
        <f>SUM(K179:K179)</f>
        <v>94</v>
      </c>
      <c r="L178" s="183">
        <f>SUM(L179:L179)</f>
        <v>9.42</v>
      </c>
    </row>
    <row r="179" spans="1:12" ht="83.25" customHeight="1">
      <c r="A179" s="168" t="s">
        <v>328</v>
      </c>
      <c r="B179" s="145" t="s">
        <v>329</v>
      </c>
      <c r="C179" s="50" t="s">
        <v>45</v>
      </c>
      <c r="D179" s="50" t="s">
        <v>620</v>
      </c>
      <c r="E179" s="69">
        <v>100.15</v>
      </c>
      <c r="F179" s="57">
        <f>ROUND(K179/12*6,2)</f>
        <v>47</v>
      </c>
      <c r="G179" s="57">
        <f>ROUND(F179*E179/1000,2)</f>
        <v>4.71</v>
      </c>
      <c r="H179" s="69">
        <v>100.15</v>
      </c>
      <c r="I179" s="50">
        <f>K179-F179</f>
        <v>47</v>
      </c>
      <c r="J179" s="50">
        <f>ROUND(H179*I179/1000,2)</f>
        <v>4.71</v>
      </c>
      <c r="K179" s="50">
        <v>94</v>
      </c>
      <c r="L179" s="189">
        <f>J179+G179</f>
        <v>9.42</v>
      </c>
    </row>
    <row r="180" spans="1:12" ht="29.25" customHeight="1">
      <c r="A180" s="167" t="s">
        <v>330</v>
      </c>
      <c r="B180" s="143" t="s">
        <v>331</v>
      </c>
      <c r="C180" s="8"/>
      <c r="D180" s="8"/>
      <c r="E180" s="8"/>
      <c r="F180" s="8">
        <f>SUM(F181:F183)</f>
        <v>2036.46</v>
      </c>
      <c r="G180" s="8">
        <f>SUM(G181:G183)</f>
        <v>204.54</v>
      </c>
      <c r="H180" s="8"/>
      <c r="I180" s="8">
        <f>SUM(I181:I183)</f>
        <v>3121.46</v>
      </c>
      <c r="J180" s="8">
        <f>SUM(J181:J183)</f>
        <v>313.20000000000005</v>
      </c>
      <c r="K180" s="8">
        <f>SUM(K181:K183)</f>
        <v>4072.92</v>
      </c>
      <c r="L180" s="183">
        <f>SUM(L181:L183)</f>
        <v>517.74</v>
      </c>
    </row>
    <row r="181" spans="1:12" ht="59.25" customHeight="1">
      <c r="A181" s="173" t="s">
        <v>332</v>
      </c>
      <c r="B181" s="165" t="s">
        <v>333</v>
      </c>
      <c r="C181" s="11" t="s">
        <v>45</v>
      </c>
      <c r="D181" s="11" t="s">
        <v>620</v>
      </c>
      <c r="E181" s="69">
        <v>100.15</v>
      </c>
      <c r="F181" s="53">
        <f>ROUND(K181/12*6,2)</f>
        <v>352.65</v>
      </c>
      <c r="G181" s="53">
        <f>ROUND(F181*E181/1000,2)</f>
        <v>35.32</v>
      </c>
      <c r="H181" s="69">
        <v>100.15</v>
      </c>
      <c r="I181" s="11">
        <f>K181-F181</f>
        <v>352.65</v>
      </c>
      <c r="J181" s="11">
        <f>ROUND(H181*I181/1000,2)</f>
        <v>35.32</v>
      </c>
      <c r="K181" s="11">
        <v>705.3</v>
      </c>
      <c r="L181" s="185">
        <f>J181+G181</f>
        <v>70.64</v>
      </c>
    </row>
    <row r="182" spans="1:12" ht="66" customHeight="1">
      <c r="A182" s="169" t="s">
        <v>334</v>
      </c>
      <c r="B182" s="144" t="s">
        <v>335</v>
      </c>
      <c r="C182" s="71" t="s">
        <v>401</v>
      </c>
      <c r="D182" s="13" t="s">
        <v>402</v>
      </c>
      <c r="E182" s="72">
        <v>142.61000000000001</v>
      </c>
      <c r="F182" s="13">
        <f>ROUND(K182/12*6,2)</f>
        <v>13.81</v>
      </c>
      <c r="G182" s="13">
        <f>ROUND(E182*F182/1000,2)</f>
        <v>1.97</v>
      </c>
      <c r="H182" s="72">
        <v>142.61000000000001</v>
      </c>
      <c r="I182" s="13">
        <f>K182-F182</f>
        <v>13.81</v>
      </c>
      <c r="J182" s="13">
        <f>ROUND(H182*I182/1000,2)</f>
        <v>1.97</v>
      </c>
      <c r="K182" s="13">
        <v>27.62</v>
      </c>
      <c r="L182" s="190">
        <f>J182+G182</f>
        <v>3.94</v>
      </c>
    </row>
    <row r="183" spans="1:12" ht="61.5" customHeight="1">
      <c r="A183" s="174" t="s">
        <v>338</v>
      </c>
      <c r="B183" s="144" t="s">
        <v>339</v>
      </c>
      <c r="C183" s="12" t="s">
        <v>45</v>
      </c>
      <c r="D183" s="12" t="s">
        <v>620</v>
      </c>
      <c r="E183" s="69">
        <v>100.15</v>
      </c>
      <c r="F183" s="109">
        <f>ROUND(K183/12*6,2)</f>
        <v>1670</v>
      </c>
      <c r="G183" s="109">
        <f>ROUND(F183*E183/1000,2)</f>
        <v>167.25</v>
      </c>
      <c r="H183" s="69">
        <v>100.15</v>
      </c>
      <c r="I183" s="12">
        <v>2755</v>
      </c>
      <c r="J183" s="12">
        <f>ROUND(H183*I183/1000,2)</f>
        <v>275.91000000000003</v>
      </c>
      <c r="K183" s="12">
        <v>3340</v>
      </c>
      <c r="L183" s="187">
        <f>J183+G183</f>
        <v>443.16</v>
      </c>
    </row>
    <row r="184" spans="1:12" ht="38.25" customHeight="1">
      <c r="A184" s="167" t="s">
        <v>340</v>
      </c>
      <c r="B184" s="143" t="s">
        <v>341</v>
      </c>
      <c r="C184" s="8"/>
      <c r="D184" s="8"/>
      <c r="E184" s="8"/>
      <c r="F184" s="8">
        <f>SUM(F185:F201)</f>
        <v>581.42000000000007</v>
      </c>
      <c r="G184" s="8">
        <f>SUM(G185:G201)</f>
        <v>59.5</v>
      </c>
      <c r="H184" s="8"/>
      <c r="I184" s="8">
        <f>SUM(I185:I201)</f>
        <v>581.41</v>
      </c>
      <c r="J184" s="8">
        <f>SUM(J185:J201)</f>
        <v>59.5</v>
      </c>
      <c r="K184" s="8">
        <f>SUM(K185:K201)</f>
        <v>1162.83</v>
      </c>
      <c r="L184" s="183">
        <f>SUM(L185:L201)</f>
        <v>119</v>
      </c>
    </row>
    <row r="185" spans="1:12" ht="56.25" customHeight="1">
      <c r="A185" s="173" t="s">
        <v>681</v>
      </c>
      <c r="B185" s="153" t="s">
        <v>343</v>
      </c>
      <c r="C185" s="50" t="s">
        <v>39</v>
      </c>
      <c r="D185" s="11" t="s">
        <v>620</v>
      </c>
      <c r="E185" s="67">
        <v>134.15</v>
      </c>
      <c r="F185" s="11">
        <f t="shared" ref="F185:F200" si="39">ROUND(K185/12*6,2)</f>
        <v>50</v>
      </c>
      <c r="G185" s="11">
        <f t="shared" ref="G185:G192" si="40">ROUND(E185*F185/1000,2)</f>
        <v>6.71</v>
      </c>
      <c r="H185" s="67">
        <v>134.15</v>
      </c>
      <c r="I185" s="11">
        <f t="shared" ref="I185:I200" si="41">K185-F185</f>
        <v>50</v>
      </c>
      <c r="J185" s="11">
        <f t="shared" ref="J185:J200" si="42">ROUND(H185*I185/1000,2)</f>
        <v>6.71</v>
      </c>
      <c r="K185" s="11">
        <v>100</v>
      </c>
      <c r="L185" s="185">
        <f t="shared" ref="L185:L200" si="43">J185+G185</f>
        <v>13.42</v>
      </c>
    </row>
    <row r="186" spans="1:12" ht="27" customHeight="1">
      <c r="A186" s="326" t="s">
        <v>344</v>
      </c>
      <c r="B186" s="330" t="s">
        <v>345</v>
      </c>
      <c r="C186" s="13" t="s">
        <v>38</v>
      </c>
      <c r="D186" s="13" t="s">
        <v>620</v>
      </c>
      <c r="E186" s="72">
        <v>18.940000000000001</v>
      </c>
      <c r="F186" s="13">
        <f t="shared" si="39"/>
        <v>110</v>
      </c>
      <c r="G186" s="13">
        <f t="shared" si="40"/>
        <v>2.08</v>
      </c>
      <c r="H186" s="72">
        <v>18.940000000000001</v>
      </c>
      <c r="I186" s="13">
        <f t="shared" si="41"/>
        <v>110</v>
      </c>
      <c r="J186" s="13">
        <f t="shared" si="42"/>
        <v>2.08</v>
      </c>
      <c r="K186" s="133">
        <v>220</v>
      </c>
      <c r="L186" s="190">
        <f t="shared" si="43"/>
        <v>4.16</v>
      </c>
    </row>
    <row r="187" spans="1:12" ht="33.75" customHeight="1">
      <c r="A187" s="326"/>
      <c r="B187" s="330"/>
      <c r="C187" s="13" t="s">
        <v>485</v>
      </c>
      <c r="D187" s="13" t="s">
        <v>622</v>
      </c>
      <c r="E187" s="72">
        <v>53.59</v>
      </c>
      <c r="F187" s="13">
        <f t="shared" si="39"/>
        <v>10</v>
      </c>
      <c r="G187" s="13">
        <f t="shared" si="40"/>
        <v>0.54</v>
      </c>
      <c r="H187" s="72">
        <v>53.59</v>
      </c>
      <c r="I187" s="13">
        <f t="shared" si="41"/>
        <v>10</v>
      </c>
      <c r="J187" s="13">
        <f t="shared" si="42"/>
        <v>0.54</v>
      </c>
      <c r="K187" s="133">
        <v>20</v>
      </c>
      <c r="L187" s="190">
        <f t="shared" si="43"/>
        <v>1.08</v>
      </c>
    </row>
    <row r="188" spans="1:12" ht="30.75" customHeight="1">
      <c r="A188" s="326"/>
      <c r="B188" s="330"/>
      <c r="C188" s="36" t="s">
        <v>670</v>
      </c>
      <c r="D188" s="13" t="s">
        <v>671</v>
      </c>
      <c r="E188" s="72">
        <v>69.12</v>
      </c>
      <c r="F188" s="13">
        <f t="shared" si="39"/>
        <v>3</v>
      </c>
      <c r="G188" s="13">
        <f t="shared" si="40"/>
        <v>0.21</v>
      </c>
      <c r="H188" s="72">
        <v>69.12</v>
      </c>
      <c r="I188" s="13">
        <f t="shared" si="41"/>
        <v>3</v>
      </c>
      <c r="J188" s="13">
        <f t="shared" si="42"/>
        <v>0.21</v>
      </c>
      <c r="K188" s="133">
        <v>6</v>
      </c>
      <c r="L188" s="190">
        <f t="shared" si="43"/>
        <v>0.42</v>
      </c>
    </row>
    <row r="189" spans="1:12" ht="27" customHeight="1">
      <c r="A189" s="326"/>
      <c r="B189" s="330"/>
      <c r="C189" s="13" t="s">
        <v>682</v>
      </c>
      <c r="D189" s="13" t="s">
        <v>620</v>
      </c>
      <c r="E189" s="72">
        <v>18.940000000000001</v>
      </c>
      <c r="F189" s="13">
        <f t="shared" si="39"/>
        <v>10</v>
      </c>
      <c r="G189" s="13">
        <f t="shared" si="40"/>
        <v>0.19</v>
      </c>
      <c r="H189" s="72">
        <v>18.940000000000001</v>
      </c>
      <c r="I189" s="13">
        <f t="shared" si="41"/>
        <v>10</v>
      </c>
      <c r="J189" s="13">
        <f t="shared" si="42"/>
        <v>0.19</v>
      </c>
      <c r="K189" s="133">
        <v>20</v>
      </c>
      <c r="L189" s="190">
        <f t="shared" si="43"/>
        <v>0.38</v>
      </c>
    </row>
    <row r="190" spans="1:12" ht="26.25" customHeight="1">
      <c r="A190" s="326"/>
      <c r="B190" s="330"/>
      <c r="C190" s="36" t="s">
        <v>676</v>
      </c>
      <c r="D190" s="13" t="s">
        <v>683</v>
      </c>
      <c r="E190" s="72">
        <v>37.01</v>
      </c>
      <c r="F190" s="13">
        <f t="shared" si="39"/>
        <v>2.06</v>
      </c>
      <c r="G190" s="13">
        <f t="shared" si="40"/>
        <v>0.08</v>
      </c>
      <c r="H190" s="72">
        <v>37.01</v>
      </c>
      <c r="I190" s="13">
        <f t="shared" si="41"/>
        <v>2.06</v>
      </c>
      <c r="J190" s="13">
        <f t="shared" si="42"/>
        <v>0.08</v>
      </c>
      <c r="K190" s="133">
        <v>4.12</v>
      </c>
      <c r="L190" s="190">
        <f t="shared" si="43"/>
        <v>0.16</v>
      </c>
    </row>
    <row r="191" spans="1:12" ht="31.5" customHeight="1">
      <c r="A191" s="326"/>
      <c r="B191" s="330"/>
      <c r="C191" s="36" t="s">
        <v>674</v>
      </c>
      <c r="D191" s="13" t="s">
        <v>624</v>
      </c>
      <c r="E191" s="72">
        <v>52.25</v>
      </c>
      <c r="F191" s="13">
        <f t="shared" si="39"/>
        <v>10.69</v>
      </c>
      <c r="G191" s="13">
        <f t="shared" si="40"/>
        <v>0.56000000000000005</v>
      </c>
      <c r="H191" s="72">
        <v>52.25</v>
      </c>
      <c r="I191" s="13">
        <f t="shared" si="41"/>
        <v>10.69</v>
      </c>
      <c r="J191" s="13">
        <f t="shared" si="42"/>
        <v>0.56000000000000005</v>
      </c>
      <c r="K191" s="133">
        <v>21.38</v>
      </c>
      <c r="L191" s="190">
        <f t="shared" si="43"/>
        <v>1.1200000000000001</v>
      </c>
    </row>
    <row r="192" spans="1:12" ht="29.25" customHeight="1">
      <c r="A192" s="326"/>
      <c r="B192" s="330"/>
      <c r="C192" s="13" t="s">
        <v>684</v>
      </c>
      <c r="D192" s="13" t="s">
        <v>620</v>
      </c>
      <c r="E192" s="72">
        <v>60.68</v>
      </c>
      <c r="F192" s="13">
        <f t="shared" si="39"/>
        <v>4</v>
      </c>
      <c r="G192" s="13">
        <f t="shared" si="40"/>
        <v>0.24</v>
      </c>
      <c r="H192" s="72">
        <v>60.68</v>
      </c>
      <c r="I192" s="13">
        <f t="shared" si="41"/>
        <v>4</v>
      </c>
      <c r="J192" s="13">
        <f t="shared" si="42"/>
        <v>0.24</v>
      </c>
      <c r="K192" s="133">
        <v>8</v>
      </c>
      <c r="L192" s="190">
        <f t="shared" si="43"/>
        <v>0.48</v>
      </c>
    </row>
    <row r="193" spans="1:14" ht="53.25" customHeight="1">
      <c r="A193" s="169" t="s">
        <v>685</v>
      </c>
      <c r="B193" s="144" t="s">
        <v>350</v>
      </c>
      <c r="C193" s="13" t="s">
        <v>45</v>
      </c>
      <c r="D193" s="13" t="s">
        <v>620</v>
      </c>
      <c r="E193" s="72">
        <v>100.15</v>
      </c>
      <c r="F193" s="133">
        <f t="shared" si="39"/>
        <v>75</v>
      </c>
      <c r="G193" s="133">
        <f>ROUND(F193*E193/1000,2)</f>
        <v>7.51</v>
      </c>
      <c r="H193" s="72">
        <v>100.15</v>
      </c>
      <c r="I193" s="13">
        <f t="shared" si="41"/>
        <v>75</v>
      </c>
      <c r="J193" s="13">
        <f t="shared" si="42"/>
        <v>7.51</v>
      </c>
      <c r="K193" s="13">
        <v>150</v>
      </c>
      <c r="L193" s="190">
        <f t="shared" si="43"/>
        <v>15.02</v>
      </c>
    </row>
    <row r="194" spans="1:14" ht="58.5" customHeight="1">
      <c r="A194" s="326" t="s">
        <v>686</v>
      </c>
      <c r="B194" s="329" t="s">
        <v>687</v>
      </c>
      <c r="C194" s="13" t="s">
        <v>203</v>
      </c>
      <c r="D194" s="13" t="s">
        <v>641</v>
      </c>
      <c r="E194" s="72">
        <v>99.03</v>
      </c>
      <c r="F194" s="13">
        <f t="shared" si="39"/>
        <v>30</v>
      </c>
      <c r="G194" s="13">
        <f t="shared" ref="G194:G200" si="44">ROUND(E194*F194/1000,2)</f>
        <v>2.97</v>
      </c>
      <c r="H194" s="72">
        <v>99.03</v>
      </c>
      <c r="I194" s="13">
        <f t="shared" si="41"/>
        <v>30</v>
      </c>
      <c r="J194" s="13">
        <f t="shared" si="42"/>
        <v>2.97</v>
      </c>
      <c r="K194" s="13">
        <v>60</v>
      </c>
      <c r="L194" s="190">
        <f t="shared" si="43"/>
        <v>5.94</v>
      </c>
    </row>
    <row r="195" spans="1:14" ht="27.4" customHeight="1">
      <c r="A195" s="326"/>
      <c r="B195" s="329"/>
      <c r="C195" s="36" t="s">
        <v>659</v>
      </c>
      <c r="D195" s="38" t="s">
        <v>660</v>
      </c>
      <c r="E195" s="72">
        <v>104.59</v>
      </c>
      <c r="F195" s="13">
        <f t="shared" si="39"/>
        <v>4</v>
      </c>
      <c r="G195" s="13">
        <f t="shared" si="44"/>
        <v>0.42</v>
      </c>
      <c r="H195" s="72">
        <v>104.59</v>
      </c>
      <c r="I195" s="13">
        <f t="shared" si="41"/>
        <v>4</v>
      </c>
      <c r="J195" s="13">
        <f t="shared" si="42"/>
        <v>0.42</v>
      </c>
      <c r="K195" s="13">
        <v>8</v>
      </c>
      <c r="L195" s="190">
        <f t="shared" si="43"/>
        <v>0.84</v>
      </c>
    </row>
    <row r="196" spans="1:14" ht="27.4" customHeight="1">
      <c r="A196" s="326"/>
      <c r="B196" s="329"/>
      <c r="C196" s="13" t="s">
        <v>644</v>
      </c>
      <c r="D196" s="134" t="s">
        <v>643</v>
      </c>
      <c r="E196" s="72">
        <v>98.71</v>
      </c>
      <c r="F196" s="13">
        <f t="shared" si="39"/>
        <v>10</v>
      </c>
      <c r="G196" s="13">
        <f t="shared" si="44"/>
        <v>0.99</v>
      </c>
      <c r="H196" s="72">
        <v>98.71</v>
      </c>
      <c r="I196" s="13">
        <f t="shared" si="41"/>
        <v>10</v>
      </c>
      <c r="J196" s="13">
        <f t="shared" si="42"/>
        <v>0.99</v>
      </c>
      <c r="K196" s="13">
        <v>20</v>
      </c>
      <c r="L196" s="190">
        <f t="shared" si="43"/>
        <v>1.98</v>
      </c>
    </row>
    <row r="197" spans="1:14" ht="45" customHeight="1">
      <c r="A197" s="326" t="s">
        <v>351</v>
      </c>
      <c r="B197" s="329" t="s">
        <v>357</v>
      </c>
      <c r="C197" s="13" t="s">
        <v>279</v>
      </c>
      <c r="D197" s="13" t="s">
        <v>623</v>
      </c>
      <c r="E197" s="72">
        <v>73.510000000000005</v>
      </c>
      <c r="F197" s="13">
        <f t="shared" si="39"/>
        <v>7.05</v>
      </c>
      <c r="G197" s="13">
        <f t="shared" si="44"/>
        <v>0.52</v>
      </c>
      <c r="H197" s="72">
        <v>73.510000000000005</v>
      </c>
      <c r="I197" s="13">
        <f t="shared" si="41"/>
        <v>7.05</v>
      </c>
      <c r="J197" s="13">
        <f t="shared" si="42"/>
        <v>0.52</v>
      </c>
      <c r="K197" s="13">
        <v>14.1</v>
      </c>
      <c r="L197" s="190">
        <f t="shared" si="43"/>
        <v>1.04</v>
      </c>
    </row>
    <row r="198" spans="1:14" ht="40.5" customHeight="1">
      <c r="A198" s="326"/>
      <c r="B198" s="329"/>
      <c r="C198" s="13" t="s">
        <v>157</v>
      </c>
      <c r="D198" s="13" t="s">
        <v>630</v>
      </c>
      <c r="E198" s="72">
        <v>65.69</v>
      </c>
      <c r="F198" s="13">
        <f t="shared" si="39"/>
        <v>15.95</v>
      </c>
      <c r="G198" s="13">
        <f t="shared" si="44"/>
        <v>1.05</v>
      </c>
      <c r="H198" s="72">
        <v>65.69</v>
      </c>
      <c r="I198" s="13">
        <f t="shared" si="41"/>
        <v>15.95</v>
      </c>
      <c r="J198" s="13">
        <f t="shared" si="42"/>
        <v>1.05</v>
      </c>
      <c r="K198" s="13">
        <v>31.9</v>
      </c>
      <c r="L198" s="190">
        <f t="shared" si="43"/>
        <v>2.1</v>
      </c>
    </row>
    <row r="199" spans="1:14" ht="40.5" customHeight="1">
      <c r="A199" s="326"/>
      <c r="B199" s="329"/>
      <c r="C199" s="13" t="s">
        <v>161</v>
      </c>
      <c r="D199" s="13" t="s">
        <v>449</v>
      </c>
      <c r="E199" s="68">
        <v>136.66999999999999</v>
      </c>
      <c r="F199" s="12">
        <f t="shared" si="39"/>
        <v>12.5</v>
      </c>
      <c r="G199" s="12">
        <f t="shared" si="44"/>
        <v>1.71</v>
      </c>
      <c r="H199" s="68">
        <v>136.66999999999999</v>
      </c>
      <c r="I199" s="12">
        <f t="shared" si="41"/>
        <v>12.5</v>
      </c>
      <c r="J199" s="12">
        <f t="shared" si="42"/>
        <v>1.71</v>
      </c>
      <c r="K199" s="12">
        <v>25</v>
      </c>
      <c r="L199" s="187">
        <f t="shared" si="43"/>
        <v>3.42</v>
      </c>
    </row>
    <row r="200" spans="1:14" ht="51.75" customHeight="1">
      <c r="A200" s="169" t="s">
        <v>688</v>
      </c>
      <c r="B200" s="144" t="s">
        <v>348</v>
      </c>
      <c r="C200" s="13" t="s">
        <v>72</v>
      </c>
      <c r="D200" s="13" t="s">
        <v>620</v>
      </c>
      <c r="E200" s="72">
        <v>98.05</v>
      </c>
      <c r="F200" s="13">
        <f t="shared" si="39"/>
        <v>30</v>
      </c>
      <c r="G200" s="13">
        <f t="shared" si="44"/>
        <v>2.94</v>
      </c>
      <c r="H200" s="72">
        <v>98.05</v>
      </c>
      <c r="I200" s="13">
        <f t="shared" si="41"/>
        <v>30</v>
      </c>
      <c r="J200" s="13">
        <f t="shared" si="42"/>
        <v>2.94</v>
      </c>
      <c r="K200" s="13">
        <v>60</v>
      </c>
      <c r="L200" s="190">
        <f t="shared" si="43"/>
        <v>5.88</v>
      </c>
    </row>
    <row r="201" spans="1:14" ht="51.75" customHeight="1">
      <c r="A201" s="326" t="s">
        <v>356</v>
      </c>
      <c r="B201" s="155" t="s">
        <v>689</v>
      </c>
      <c r="C201" s="32"/>
      <c r="D201" s="32"/>
      <c r="E201" s="32"/>
      <c r="F201" s="32">
        <f>SUM(F202:F206)</f>
        <v>197.17000000000002</v>
      </c>
      <c r="G201" s="32">
        <f>SUM(G202:G206)</f>
        <v>30.78</v>
      </c>
      <c r="H201" s="32"/>
      <c r="I201" s="32">
        <f>SUM(I202:I206)</f>
        <v>197.16</v>
      </c>
      <c r="J201" s="32">
        <f>SUM(J202:J206)</f>
        <v>30.78</v>
      </c>
      <c r="K201" s="32">
        <f>SUM(K202:K206)</f>
        <v>394.33</v>
      </c>
      <c r="L201" s="196">
        <f>SUM(L202:L206)</f>
        <v>61.56</v>
      </c>
    </row>
    <row r="202" spans="1:14" ht="72" customHeight="1">
      <c r="A202" s="326"/>
      <c r="B202" s="156" t="s">
        <v>360</v>
      </c>
      <c r="C202" s="13" t="s">
        <v>45</v>
      </c>
      <c r="D202" s="11" t="s">
        <v>620</v>
      </c>
      <c r="E202" s="67">
        <v>100.15</v>
      </c>
      <c r="F202" s="53">
        <f>ROUND(K202/12*6,2)</f>
        <v>129.5</v>
      </c>
      <c r="G202" s="53">
        <f>ROUND(F202*E202/1000,2)</f>
        <v>12.97</v>
      </c>
      <c r="H202" s="67">
        <v>100.15</v>
      </c>
      <c r="I202" s="11">
        <f>K202-F202</f>
        <v>129.5</v>
      </c>
      <c r="J202" s="11">
        <f>ROUND(H202*I202/1000,2)</f>
        <v>12.97</v>
      </c>
      <c r="K202" s="11">
        <v>259</v>
      </c>
      <c r="L202" s="185">
        <f>J202+G202</f>
        <v>25.94</v>
      </c>
    </row>
    <row r="203" spans="1:14" ht="71.25" customHeight="1">
      <c r="A203" s="326"/>
      <c r="B203" s="166" t="s">
        <v>361</v>
      </c>
      <c r="C203" s="71" t="s">
        <v>401</v>
      </c>
      <c r="D203" s="13" t="s">
        <v>402</v>
      </c>
      <c r="E203" s="72">
        <v>142.61000000000001</v>
      </c>
      <c r="F203" s="13">
        <f>ROUND(K203/12*6,2)</f>
        <v>19.25</v>
      </c>
      <c r="G203" s="13">
        <f>ROUND(E203*F203/1000,2)</f>
        <v>2.75</v>
      </c>
      <c r="H203" s="72">
        <v>142.61000000000001</v>
      </c>
      <c r="I203" s="13">
        <f>K203-F203</f>
        <v>19.25</v>
      </c>
      <c r="J203" s="13">
        <f>ROUND(H203*I203/1000,2)</f>
        <v>2.75</v>
      </c>
      <c r="K203" s="13">
        <v>38.5</v>
      </c>
      <c r="L203" s="190">
        <f>J203+G203</f>
        <v>5.5</v>
      </c>
    </row>
    <row r="204" spans="1:14" ht="36.75" customHeight="1">
      <c r="A204" s="326"/>
      <c r="B204" s="166" t="s">
        <v>362</v>
      </c>
      <c r="C204" s="13" t="s">
        <v>84</v>
      </c>
      <c r="D204" s="13" t="s">
        <v>228</v>
      </c>
      <c r="E204" s="72">
        <v>366.13</v>
      </c>
      <c r="F204" s="13">
        <f>ROUND(K204/12*6,2)</f>
        <v>34.42</v>
      </c>
      <c r="G204" s="13">
        <f>ROUND(E204*F204/1000,2)</f>
        <v>12.6</v>
      </c>
      <c r="H204" s="72">
        <v>366.13</v>
      </c>
      <c r="I204" s="13">
        <f>K204-F204</f>
        <v>34.409999999999997</v>
      </c>
      <c r="J204" s="13">
        <f>ROUND(H204*I204/1000,2)</f>
        <v>12.6</v>
      </c>
      <c r="K204" s="13">
        <v>68.83</v>
      </c>
      <c r="L204" s="190">
        <f>J204+G204</f>
        <v>25.2</v>
      </c>
    </row>
    <row r="205" spans="1:14" ht="35.25" customHeight="1">
      <c r="A205" s="326"/>
      <c r="B205" s="166" t="s">
        <v>690</v>
      </c>
      <c r="C205" s="13" t="s">
        <v>441</v>
      </c>
      <c r="D205" s="13" t="s">
        <v>271</v>
      </c>
      <c r="E205" s="72">
        <v>175.85</v>
      </c>
      <c r="F205" s="13">
        <f>ROUND(K205/12*6,2)</f>
        <v>14</v>
      </c>
      <c r="G205" s="13">
        <f>ROUND(E205*F205/1000,2)</f>
        <v>2.46</v>
      </c>
      <c r="H205" s="72">
        <v>175.85</v>
      </c>
      <c r="I205" s="13">
        <f>K205-F205</f>
        <v>14</v>
      </c>
      <c r="J205" s="13">
        <f>ROUND(H205*I205/1000,2)</f>
        <v>2.46</v>
      </c>
      <c r="K205" s="13">
        <v>28</v>
      </c>
      <c r="L205" s="190">
        <f>J205+G205</f>
        <v>4.92</v>
      </c>
    </row>
    <row r="206" spans="1:14" ht="39" customHeight="1">
      <c r="A206" s="326"/>
      <c r="B206" s="166" t="s">
        <v>691</v>
      </c>
      <c r="C206" s="13" t="s">
        <v>84</v>
      </c>
      <c r="D206" s="13" t="s">
        <v>228</v>
      </c>
      <c r="E206" s="72">
        <v>73.56</v>
      </c>
      <c r="F206" s="13">
        <f>ROUND(K206/12*6,2)</f>
        <v>0</v>
      </c>
      <c r="G206" s="13">
        <f>ROUND(E206*F206/1000,2)</f>
        <v>0</v>
      </c>
      <c r="H206" s="72">
        <v>73.56</v>
      </c>
      <c r="I206" s="13">
        <f>K206-F206</f>
        <v>0</v>
      </c>
      <c r="J206" s="13">
        <f>ROUND(H206*I206/1000,2)</f>
        <v>0</v>
      </c>
      <c r="K206" s="13">
        <v>0</v>
      </c>
      <c r="L206" s="190">
        <f>J206+G206</f>
        <v>0</v>
      </c>
    </row>
    <row r="207" spans="1:14" s="7" customFormat="1" ht="43.9" customHeight="1">
      <c r="A207" s="175">
        <v>9</v>
      </c>
      <c r="B207" s="143" t="s">
        <v>736</v>
      </c>
      <c r="C207" s="8"/>
      <c r="D207" s="8"/>
      <c r="E207" s="8"/>
      <c r="F207" s="8">
        <f>F208</f>
        <v>60</v>
      </c>
      <c r="G207" s="8">
        <f>G208</f>
        <v>8.56</v>
      </c>
      <c r="H207" s="8"/>
      <c r="I207" s="8">
        <f>I208</f>
        <v>60</v>
      </c>
      <c r="J207" s="8">
        <f>J208</f>
        <v>8.56</v>
      </c>
      <c r="K207" s="8">
        <f>K208</f>
        <v>120</v>
      </c>
      <c r="L207" s="183">
        <f>L208</f>
        <v>17.12</v>
      </c>
      <c r="N207" s="1"/>
    </row>
    <row r="208" spans="1:14" ht="60.75" customHeight="1">
      <c r="A208" s="176" t="s">
        <v>373</v>
      </c>
      <c r="B208" s="154" t="s">
        <v>374</v>
      </c>
      <c r="C208" s="71" t="s">
        <v>401</v>
      </c>
      <c r="D208" s="13" t="s">
        <v>402</v>
      </c>
      <c r="E208" s="72">
        <v>142.61000000000001</v>
      </c>
      <c r="F208" s="13">
        <f>ROUND(K208/12*6,2)</f>
        <v>60</v>
      </c>
      <c r="G208" s="13">
        <f>ROUND(E208*F208/1000,2)</f>
        <v>8.56</v>
      </c>
      <c r="H208" s="72">
        <v>142.61000000000001</v>
      </c>
      <c r="I208" s="12">
        <f>K208-F208</f>
        <v>60</v>
      </c>
      <c r="J208" s="12">
        <f>ROUND(H208*I208/1000,2)</f>
        <v>8.56</v>
      </c>
      <c r="K208" s="109">
        <v>120</v>
      </c>
      <c r="L208" s="187">
        <f>G208+J208</f>
        <v>17.12</v>
      </c>
    </row>
    <row r="209" spans="1:14" ht="45.6" customHeight="1">
      <c r="A209" s="175">
        <v>10</v>
      </c>
      <c r="B209" s="143" t="s">
        <v>375</v>
      </c>
      <c r="C209" s="8"/>
      <c r="D209" s="8"/>
      <c r="E209" s="8"/>
      <c r="F209" s="8">
        <f>SUM(F210:F212)</f>
        <v>1766.78</v>
      </c>
      <c r="G209" s="8">
        <f>SUM(G210:G212)</f>
        <v>200.16</v>
      </c>
      <c r="H209" s="8"/>
      <c r="I209" s="8">
        <f>SUM(I210:I212)</f>
        <v>1766.77</v>
      </c>
      <c r="J209" s="8">
        <f>SUM(J210:J212)</f>
        <v>200.15</v>
      </c>
      <c r="K209" s="8">
        <f>SUM(K210:K212)</f>
        <v>3533.55</v>
      </c>
      <c r="L209" s="183">
        <f>SUM(L210:L212)</f>
        <v>400.31</v>
      </c>
    </row>
    <row r="210" spans="1:14" ht="58.5" customHeight="1">
      <c r="A210" s="176" t="s">
        <v>376</v>
      </c>
      <c r="B210" s="144" t="s">
        <v>377</v>
      </c>
      <c r="C210" s="13" t="s">
        <v>45</v>
      </c>
      <c r="D210" s="13" t="s">
        <v>692</v>
      </c>
      <c r="E210" s="72">
        <v>100.15</v>
      </c>
      <c r="F210" s="133">
        <f>ROUND(K210/12*6,2)</f>
        <v>600</v>
      </c>
      <c r="G210" s="133">
        <f>ROUND(F210*E210/1000,2)</f>
        <v>60.09</v>
      </c>
      <c r="H210" s="72">
        <v>100.15</v>
      </c>
      <c r="I210" s="11">
        <f>K210-F210</f>
        <v>600</v>
      </c>
      <c r="J210" s="11">
        <f>ROUND(H210*I210/1000,2)</f>
        <v>60.09</v>
      </c>
      <c r="K210" s="13">
        <v>1200</v>
      </c>
      <c r="L210" s="185">
        <f>G210+J210</f>
        <v>120.18</v>
      </c>
    </row>
    <row r="211" spans="1:14" ht="39" customHeight="1">
      <c r="A211" s="176" t="s">
        <v>378</v>
      </c>
      <c r="B211" s="144" t="s">
        <v>379</v>
      </c>
      <c r="C211" s="71" t="s">
        <v>401</v>
      </c>
      <c r="D211" s="13" t="s">
        <v>402</v>
      </c>
      <c r="E211" s="72">
        <v>142.61000000000001</v>
      </c>
      <c r="F211" s="13">
        <f>ROUND(K211/12*6,2)</f>
        <v>546.78</v>
      </c>
      <c r="G211" s="13">
        <f>ROUND(E211*F211/1000,2)</f>
        <v>77.98</v>
      </c>
      <c r="H211" s="72">
        <v>142.61000000000001</v>
      </c>
      <c r="I211" s="13">
        <f>K211-F211</f>
        <v>546.77</v>
      </c>
      <c r="J211" s="13">
        <f>ROUND(H211*I211/1000,2)</f>
        <v>77.97</v>
      </c>
      <c r="K211" s="13">
        <v>1093.55</v>
      </c>
      <c r="L211" s="190">
        <f>G211+J211</f>
        <v>155.94999999999999</v>
      </c>
    </row>
    <row r="212" spans="1:14" ht="39.75" customHeight="1">
      <c r="A212" s="176" t="s">
        <v>380</v>
      </c>
      <c r="B212" s="144" t="s">
        <v>381</v>
      </c>
      <c r="C212" s="13" t="s">
        <v>45</v>
      </c>
      <c r="D212" s="13" t="s">
        <v>692</v>
      </c>
      <c r="E212" s="72">
        <v>100.15</v>
      </c>
      <c r="F212" s="13">
        <f>ROUND(K212/12*6,2)</f>
        <v>620</v>
      </c>
      <c r="G212" s="13">
        <f>ROUND(E212*F212/1000,2)</f>
        <v>62.09</v>
      </c>
      <c r="H212" s="72">
        <v>100.15</v>
      </c>
      <c r="I212" s="13">
        <f>K212-F212</f>
        <v>620</v>
      </c>
      <c r="J212" s="13">
        <f>ROUND(H212*I212/1000,2)</f>
        <v>62.09</v>
      </c>
      <c r="K212" s="13">
        <v>1240</v>
      </c>
      <c r="L212" s="190">
        <f>G212+J212</f>
        <v>124.18</v>
      </c>
    </row>
    <row r="213" spans="1:14" ht="39.75" customHeight="1">
      <c r="A213" s="175" t="s">
        <v>382</v>
      </c>
      <c r="B213" s="143" t="s">
        <v>383</v>
      </c>
      <c r="C213" s="8"/>
      <c r="D213" s="8"/>
      <c r="E213" s="8"/>
      <c r="F213" s="8">
        <f>F214</f>
        <v>110</v>
      </c>
      <c r="G213" s="8">
        <f>G214</f>
        <v>11.02</v>
      </c>
      <c r="H213" s="8"/>
      <c r="I213" s="8">
        <f>I214</f>
        <v>110</v>
      </c>
      <c r="J213" s="8">
        <f>J214</f>
        <v>11.02</v>
      </c>
      <c r="K213" s="8">
        <f>K214</f>
        <v>220</v>
      </c>
      <c r="L213" s="183">
        <f>L214</f>
        <v>22.04</v>
      </c>
    </row>
    <row r="214" spans="1:14" ht="54.75" customHeight="1" thickBot="1">
      <c r="A214" s="291" t="s">
        <v>384</v>
      </c>
      <c r="B214" s="154" t="s">
        <v>385</v>
      </c>
      <c r="C214" s="12" t="s">
        <v>45</v>
      </c>
      <c r="D214" s="12" t="s">
        <v>692</v>
      </c>
      <c r="E214" s="68">
        <v>100.15</v>
      </c>
      <c r="F214" s="12">
        <f>ROUND(K214/12*6,2)</f>
        <v>110</v>
      </c>
      <c r="G214" s="12">
        <f>ROUND(E214*F214/1000,2)</f>
        <v>11.02</v>
      </c>
      <c r="H214" s="68">
        <v>100.15</v>
      </c>
      <c r="I214" s="12">
        <f>K214-F214</f>
        <v>110</v>
      </c>
      <c r="J214" s="12">
        <f>ROUND(H214*I214/1000,2)</f>
        <v>11.02</v>
      </c>
      <c r="K214" s="12">
        <v>220</v>
      </c>
      <c r="L214" s="187">
        <f>G214+J214</f>
        <v>22.04</v>
      </c>
    </row>
    <row r="215" spans="1:14" ht="27.4" customHeight="1">
      <c r="A215" s="292"/>
      <c r="B215" s="293" t="s">
        <v>900</v>
      </c>
      <c r="C215" s="244"/>
      <c r="D215" s="244"/>
      <c r="E215" s="244"/>
      <c r="F215" s="244">
        <f>SUM(F216:F217)</f>
        <v>173658.56000000003</v>
      </c>
      <c r="G215" s="244">
        <f>SUM(G216:G217)</f>
        <v>16982.43</v>
      </c>
      <c r="H215" s="244"/>
      <c r="I215" s="244">
        <f>SUM(I216:I217)</f>
        <v>174743.35800000001</v>
      </c>
      <c r="J215" s="244">
        <f>SUM(J216:J217)</f>
        <v>17091.060000000001</v>
      </c>
      <c r="K215" s="244">
        <f>SUM(K216:K217)</f>
        <v>347316.91800000006</v>
      </c>
      <c r="L215" s="245">
        <f>SUM(L216:L217)</f>
        <v>34073.490000000005</v>
      </c>
    </row>
    <row r="216" spans="1:14" ht="14.25" customHeight="1">
      <c r="A216" s="177"/>
      <c r="B216" s="157" t="s">
        <v>103</v>
      </c>
      <c r="C216" s="58"/>
      <c r="D216" s="58"/>
      <c r="E216" s="58"/>
      <c r="F216" s="58">
        <f>F12+F14+F17+F41+F165+F178+F180+F184+F207+F209+F213</f>
        <v>65769.600000000006</v>
      </c>
      <c r="G216" s="58">
        <f>G12+G14+G17+G41+G165+G178+G180+G184+G207+G209+G213</f>
        <v>7016.420000000001</v>
      </c>
      <c r="H216" s="58"/>
      <c r="I216" s="58">
        <f>I12+I14+I17+I41+I165+I178+I180+I184+I207+I209+I213</f>
        <v>66854.456999999995</v>
      </c>
      <c r="J216" s="58">
        <f>J12+J14+J17+J41+J165+J178+J180+J184+J207+J209+J213</f>
        <v>7125.0500000000011</v>
      </c>
      <c r="K216" s="58">
        <f>K12+K14+K17+K41+K165+K178+K180+K184+K207+K209+K213</f>
        <v>131539.057</v>
      </c>
      <c r="L216" s="199">
        <f>L12+L14+L17+L41+L165+L178+L180+L184+L207+L209+L213</f>
        <v>14141.470000000001</v>
      </c>
    </row>
    <row r="217" spans="1:14" ht="17.45" customHeight="1" thickBot="1">
      <c r="A217" s="178"/>
      <c r="B217" s="251" t="s">
        <v>104</v>
      </c>
      <c r="C217" s="202"/>
      <c r="D217" s="202"/>
      <c r="E217" s="202"/>
      <c r="F217" s="202">
        <f>F42</f>
        <v>107888.96000000002</v>
      </c>
      <c r="G217" s="202">
        <f>G42</f>
        <v>9966.01</v>
      </c>
      <c r="H217" s="202"/>
      <c r="I217" s="202">
        <f>I42</f>
        <v>107888.90100000003</v>
      </c>
      <c r="J217" s="202">
        <f>J42</f>
        <v>9966.01</v>
      </c>
      <c r="K217" s="202">
        <f>K42</f>
        <v>215777.86100000003</v>
      </c>
      <c r="L217" s="203">
        <f>L42</f>
        <v>19932.02</v>
      </c>
    </row>
    <row r="218" spans="1:14">
      <c r="B218" s="62"/>
      <c r="C218" s="63"/>
      <c r="D218" s="135"/>
      <c r="E218" s="21"/>
      <c r="F218" s="21"/>
      <c r="G218" s="21"/>
      <c r="H218" s="62"/>
      <c r="I218" s="62"/>
      <c r="J218" s="62"/>
      <c r="K218" s="62"/>
      <c r="L218" s="62"/>
    </row>
    <row r="219" spans="1:14">
      <c r="B219" s="62"/>
      <c r="C219" s="63"/>
      <c r="D219" s="135"/>
      <c r="E219" s="21"/>
      <c r="F219" s="21"/>
      <c r="G219" s="21"/>
      <c r="H219" s="62"/>
      <c r="I219" s="62"/>
      <c r="J219" s="62"/>
      <c r="K219" s="62"/>
      <c r="L219" s="62"/>
    </row>
    <row r="220" spans="1:14" s="62" customFormat="1" ht="12.75" customHeight="1">
      <c r="A220" s="136"/>
      <c r="B220" s="1"/>
      <c r="C220" s="4"/>
      <c r="D220" s="135"/>
      <c r="E220" s="21"/>
      <c r="F220" s="21"/>
      <c r="G220" s="21"/>
      <c r="H220" s="1"/>
      <c r="I220" s="21"/>
      <c r="J220" s="21"/>
      <c r="K220" s="21"/>
      <c r="L220" s="21"/>
      <c r="N220" s="1"/>
    </row>
    <row r="221" spans="1:14" s="62" customFormat="1">
      <c r="A221" s="136"/>
      <c r="B221" s="1"/>
      <c r="C221" s="4"/>
      <c r="D221" s="135"/>
      <c r="E221" s="21"/>
      <c r="F221" s="21"/>
      <c r="G221" s="21"/>
      <c r="H221" s="21"/>
      <c r="I221" s="21"/>
      <c r="J221" s="21"/>
      <c r="K221" s="21"/>
      <c r="L221" s="21"/>
      <c r="N221" s="1"/>
    </row>
    <row r="222" spans="1:14">
      <c r="D222" s="135"/>
      <c r="E222" s="21"/>
      <c r="F222" s="21"/>
      <c r="G222" s="21"/>
      <c r="H222" s="21"/>
      <c r="I222" s="21"/>
      <c r="J222" s="21"/>
      <c r="K222" s="21"/>
      <c r="L222" s="21"/>
    </row>
    <row r="223" spans="1:14">
      <c r="D223" s="135"/>
      <c r="E223" s="21"/>
      <c r="F223" s="21"/>
      <c r="G223" s="21"/>
      <c r="H223" s="21"/>
      <c r="I223" s="21"/>
      <c r="J223" s="21"/>
      <c r="K223" s="21"/>
      <c r="L223" s="21"/>
    </row>
    <row r="224" spans="1:14">
      <c r="D224" s="135"/>
      <c r="E224" s="21"/>
      <c r="F224" s="21"/>
      <c r="G224" s="21"/>
      <c r="H224" s="21"/>
      <c r="I224" s="21"/>
      <c r="J224" s="21"/>
      <c r="K224" s="21"/>
      <c r="L224" s="21"/>
    </row>
    <row r="225" spans="4:12">
      <c r="D225" s="135"/>
      <c r="E225" s="21"/>
      <c r="F225" s="21"/>
      <c r="G225" s="21"/>
      <c r="H225" s="21"/>
      <c r="I225" s="21"/>
      <c r="J225" s="21"/>
      <c r="K225" s="21"/>
      <c r="L225" s="21"/>
    </row>
  </sheetData>
  <mergeCells count="68">
    <mergeCell ref="B6:L6"/>
    <mergeCell ref="I2:L2"/>
    <mergeCell ref="I3:L3"/>
    <mergeCell ref="I1:L1"/>
    <mergeCell ref="I4:L4"/>
    <mergeCell ref="A43:A44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A7:A10"/>
    <mergeCell ref="B7:B10"/>
    <mergeCell ref="C7:C10"/>
    <mergeCell ref="D7:D10"/>
    <mergeCell ref="E7:L7"/>
    <mergeCell ref="L9:L10"/>
    <mergeCell ref="A15:A16"/>
    <mergeCell ref="B15:B16"/>
    <mergeCell ref="A22:A23"/>
    <mergeCell ref="B22:B23"/>
    <mergeCell ref="C69:C70"/>
    <mergeCell ref="A71:A72"/>
    <mergeCell ref="A45:A46"/>
    <mergeCell ref="A48:A49"/>
    <mergeCell ref="A52:A53"/>
    <mergeCell ref="A54:A55"/>
    <mergeCell ref="A56:A57"/>
    <mergeCell ref="A58:A59"/>
    <mergeCell ref="A87:A88"/>
    <mergeCell ref="A60:A61"/>
    <mergeCell ref="A62:A63"/>
    <mergeCell ref="A64:A65"/>
    <mergeCell ref="A69:A70"/>
    <mergeCell ref="A73:A74"/>
    <mergeCell ref="A75:A76"/>
    <mergeCell ref="A77:A78"/>
    <mergeCell ref="A80:A82"/>
    <mergeCell ref="A85:A86"/>
    <mergeCell ref="A142:A149"/>
    <mergeCell ref="A150:A151"/>
    <mergeCell ref="A152:A153"/>
    <mergeCell ref="C140:C141"/>
    <mergeCell ref="A92:A99"/>
    <mergeCell ref="A100:A101"/>
    <mergeCell ref="A102:A103"/>
    <mergeCell ref="A104:A111"/>
    <mergeCell ref="A112:A119"/>
    <mergeCell ref="A120:A129"/>
    <mergeCell ref="A130:A131"/>
    <mergeCell ref="A132:A133"/>
    <mergeCell ref="A135:A136"/>
    <mergeCell ref="A137:A139"/>
    <mergeCell ref="A140:A141"/>
    <mergeCell ref="A201:A206"/>
    <mergeCell ref="C152:C153"/>
    <mergeCell ref="A154:A164"/>
    <mergeCell ref="A194:A196"/>
    <mergeCell ref="B194:B196"/>
    <mergeCell ref="A197:A199"/>
    <mergeCell ref="B197:B199"/>
    <mergeCell ref="A186:A192"/>
    <mergeCell ref="B186:B192"/>
  </mergeCells>
  <pageMargins left="0.39370078740157483" right="0.39370078740157483" top="0.78740157480314965" bottom="0" header="0.39370078740157483" footer="0"/>
  <pageSetup paperSize="9" scale="85" fitToHeight="0" pageOrder="overThenDown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76"/>
  <sheetViews>
    <sheetView zoomScaleNormal="100" workbookViewId="0">
      <selection activeCell="C167" sqref="C167"/>
    </sheetView>
  </sheetViews>
  <sheetFormatPr defaultColWidth="9.42578125" defaultRowHeight="12.75" outlineLevelCol="1"/>
  <cols>
    <col min="1" max="1" width="6.42578125" style="3" customWidth="1"/>
    <col min="2" max="2" width="41.140625" style="1" customWidth="1"/>
    <col min="3" max="3" width="23.7109375" style="4" customWidth="1"/>
    <col min="4" max="4" width="24" style="4" customWidth="1"/>
    <col min="5" max="5" width="13.7109375" style="1" customWidth="1" outlineLevel="1"/>
    <col min="6" max="6" width="13.5703125" style="4" customWidth="1" outlineLevel="1"/>
    <col min="7" max="7" width="11.7109375" style="4" customWidth="1" outlineLevel="1"/>
    <col min="8" max="8" width="12.85546875" style="4" customWidth="1" outlineLevel="1"/>
    <col min="9" max="9" width="9.5703125" style="4" customWidth="1" outlineLevel="1"/>
    <col min="10" max="10" width="14" style="4" customWidth="1" outlineLevel="1"/>
    <col min="11" max="11" width="12" style="4" customWidth="1"/>
    <col min="12" max="12" width="13" style="4" customWidth="1"/>
    <col min="13" max="257" width="9.42578125" style="1" customWidth="1"/>
    <col min="258" max="258" width="9.42578125" style="5" customWidth="1"/>
    <col min="259" max="16384" width="9.42578125" style="5"/>
  </cols>
  <sheetData>
    <row r="1" spans="1:257" s="268" customFormat="1" ht="16.5" customHeight="1">
      <c r="A1" s="265"/>
      <c r="B1" s="279"/>
      <c r="C1" s="269"/>
      <c r="D1" s="266"/>
      <c r="E1" s="263"/>
      <c r="F1" s="266"/>
      <c r="G1" s="266"/>
      <c r="H1" s="266"/>
      <c r="I1" s="266"/>
      <c r="J1" s="347" t="s">
        <v>915</v>
      </c>
      <c r="K1" s="347"/>
      <c r="L1" s="347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  <c r="IW1" s="263"/>
    </row>
    <row r="2" spans="1:257" s="268" customFormat="1" ht="15.75" customHeight="1">
      <c r="A2" s="265"/>
      <c r="B2" s="279"/>
      <c r="C2" s="269"/>
      <c r="D2" s="266"/>
      <c r="E2" s="263"/>
      <c r="F2" s="266"/>
      <c r="G2" s="266"/>
      <c r="H2" s="266"/>
      <c r="I2" s="266"/>
      <c r="J2" s="315" t="s">
        <v>1</v>
      </c>
      <c r="K2" s="315"/>
      <c r="L2" s="315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  <c r="ES2" s="263"/>
      <c r="ET2" s="263"/>
      <c r="EU2" s="263"/>
      <c r="EV2" s="263"/>
      <c r="EW2" s="263"/>
      <c r="EX2" s="263"/>
      <c r="EY2" s="263"/>
      <c r="EZ2" s="263"/>
      <c r="FA2" s="263"/>
      <c r="FB2" s="263"/>
      <c r="FC2" s="263"/>
      <c r="FD2" s="263"/>
      <c r="FE2" s="263"/>
      <c r="FF2" s="263"/>
      <c r="FG2" s="263"/>
      <c r="FH2" s="263"/>
      <c r="FI2" s="263"/>
      <c r="FJ2" s="263"/>
      <c r="FK2" s="263"/>
      <c r="FL2" s="263"/>
      <c r="FM2" s="263"/>
      <c r="FN2" s="263"/>
      <c r="FO2" s="263"/>
      <c r="FP2" s="263"/>
      <c r="FQ2" s="263"/>
      <c r="FR2" s="263"/>
      <c r="FS2" s="263"/>
      <c r="FT2" s="263"/>
      <c r="FU2" s="263"/>
      <c r="FV2" s="263"/>
      <c r="FW2" s="263"/>
      <c r="FX2" s="263"/>
      <c r="FY2" s="263"/>
      <c r="FZ2" s="263"/>
      <c r="GA2" s="263"/>
      <c r="GB2" s="263"/>
      <c r="GC2" s="263"/>
      <c r="GD2" s="263"/>
      <c r="GE2" s="263"/>
      <c r="GF2" s="263"/>
      <c r="GG2" s="263"/>
      <c r="GH2" s="263"/>
      <c r="GI2" s="263"/>
      <c r="GJ2" s="263"/>
      <c r="GK2" s="263"/>
      <c r="GL2" s="263"/>
      <c r="GM2" s="263"/>
      <c r="GN2" s="263"/>
      <c r="GO2" s="263"/>
      <c r="GP2" s="263"/>
      <c r="GQ2" s="263"/>
      <c r="GR2" s="263"/>
      <c r="GS2" s="263"/>
      <c r="GT2" s="263"/>
      <c r="GU2" s="263"/>
      <c r="GV2" s="263"/>
      <c r="GW2" s="263"/>
      <c r="GX2" s="263"/>
      <c r="GY2" s="263"/>
      <c r="GZ2" s="263"/>
      <c r="HA2" s="263"/>
      <c r="HB2" s="263"/>
      <c r="HC2" s="263"/>
      <c r="HD2" s="263"/>
      <c r="HE2" s="263"/>
      <c r="HF2" s="263"/>
      <c r="HG2" s="263"/>
      <c r="HH2" s="263"/>
      <c r="HI2" s="263"/>
      <c r="HJ2" s="263"/>
      <c r="HK2" s="263"/>
      <c r="HL2" s="263"/>
      <c r="HM2" s="263"/>
      <c r="HN2" s="263"/>
      <c r="HO2" s="263"/>
      <c r="HP2" s="263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  <c r="IR2" s="263"/>
      <c r="IS2" s="263"/>
      <c r="IT2" s="263"/>
      <c r="IU2" s="263"/>
      <c r="IV2" s="263"/>
      <c r="IW2" s="263"/>
    </row>
    <row r="3" spans="1:257" s="268" customFormat="1" ht="13.5" customHeight="1">
      <c r="A3" s="265"/>
      <c r="B3" s="279"/>
      <c r="C3" s="269"/>
      <c r="D3" s="266"/>
      <c r="E3" s="263"/>
      <c r="F3" s="266"/>
      <c r="G3" s="266"/>
      <c r="H3" s="266"/>
      <c r="I3" s="266"/>
      <c r="J3" s="315" t="s">
        <v>2</v>
      </c>
      <c r="K3" s="315"/>
      <c r="L3" s="315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  <c r="ES3" s="263"/>
      <c r="ET3" s="263"/>
      <c r="EU3" s="263"/>
      <c r="EV3" s="263"/>
      <c r="EW3" s="263"/>
      <c r="EX3" s="263"/>
      <c r="EY3" s="263"/>
      <c r="EZ3" s="263"/>
      <c r="FA3" s="263"/>
      <c r="FB3" s="263"/>
      <c r="FC3" s="263"/>
      <c r="FD3" s="263"/>
      <c r="FE3" s="263"/>
      <c r="FF3" s="263"/>
      <c r="FG3" s="263"/>
      <c r="FH3" s="263"/>
      <c r="FI3" s="263"/>
      <c r="FJ3" s="263"/>
      <c r="FK3" s="263"/>
      <c r="FL3" s="263"/>
      <c r="FM3" s="263"/>
      <c r="FN3" s="263"/>
      <c r="FO3" s="263"/>
      <c r="FP3" s="263"/>
      <c r="FQ3" s="263"/>
      <c r="FR3" s="263"/>
      <c r="FS3" s="263"/>
      <c r="FT3" s="263"/>
      <c r="FU3" s="263"/>
      <c r="FV3" s="263"/>
      <c r="FW3" s="263"/>
      <c r="FX3" s="263"/>
      <c r="FY3" s="263"/>
      <c r="FZ3" s="263"/>
      <c r="GA3" s="263"/>
      <c r="GB3" s="263"/>
      <c r="GC3" s="263"/>
      <c r="GD3" s="263"/>
      <c r="GE3" s="263"/>
      <c r="GF3" s="263"/>
      <c r="GG3" s="263"/>
      <c r="GH3" s="263"/>
      <c r="GI3" s="263"/>
      <c r="GJ3" s="263"/>
      <c r="GK3" s="263"/>
      <c r="GL3" s="263"/>
      <c r="GM3" s="263"/>
      <c r="GN3" s="263"/>
      <c r="GO3" s="263"/>
      <c r="GP3" s="263"/>
      <c r="GQ3" s="263"/>
      <c r="GR3" s="263"/>
      <c r="GS3" s="263"/>
      <c r="GT3" s="263"/>
      <c r="GU3" s="263"/>
      <c r="GV3" s="263"/>
      <c r="GW3" s="263"/>
      <c r="GX3" s="263"/>
      <c r="GY3" s="263"/>
      <c r="GZ3" s="263"/>
      <c r="HA3" s="263"/>
      <c r="HB3" s="263"/>
      <c r="HC3" s="263"/>
      <c r="HD3" s="263"/>
      <c r="HE3" s="263"/>
      <c r="HF3" s="263"/>
      <c r="HG3" s="263"/>
      <c r="HH3" s="263"/>
      <c r="HI3" s="263"/>
      <c r="HJ3" s="263"/>
      <c r="HK3" s="263"/>
      <c r="HL3" s="263"/>
      <c r="HM3" s="263"/>
      <c r="HN3" s="263"/>
      <c r="HO3" s="263"/>
      <c r="HP3" s="263"/>
      <c r="HQ3" s="263"/>
      <c r="HR3" s="263"/>
      <c r="HS3" s="263"/>
      <c r="HT3" s="263"/>
      <c r="HU3" s="263"/>
      <c r="HV3" s="263"/>
      <c r="HW3" s="263"/>
      <c r="HX3" s="263"/>
      <c r="HY3" s="263"/>
      <c r="HZ3" s="263"/>
      <c r="IA3" s="263"/>
      <c r="IB3" s="263"/>
      <c r="IC3" s="263"/>
      <c r="ID3" s="263"/>
      <c r="IE3" s="263"/>
      <c r="IF3" s="263"/>
      <c r="IG3" s="263"/>
      <c r="IH3" s="263"/>
      <c r="II3" s="263"/>
      <c r="IJ3" s="263"/>
      <c r="IK3" s="263"/>
      <c r="IL3" s="263"/>
      <c r="IM3" s="263"/>
      <c r="IN3" s="263"/>
      <c r="IO3" s="263"/>
      <c r="IP3" s="263"/>
      <c r="IQ3" s="263"/>
      <c r="IR3" s="263"/>
      <c r="IS3" s="263"/>
      <c r="IT3" s="263"/>
      <c r="IU3" s="263"/>
      <c r="IV3" s="263"/>
      <c r="IW3" s="263"/>
    </row>
    <row r="4" spans="1:257" s="268" customFormat="1" ht="15.75" customHeight="1">
      <c r="A4" s="265"/>
      <c r="B4" s="279"/>
      <c r="C4" s="269"/>
      <c r="D4" s="266"/>
      <c r="E4" s="263"/>
      <c r="F4" s="266"/>
      <c r="G4" s="266"/>
      <c r="H4" s="266"/>
      <c r="I4" s="266"/>
      <c r="J4" s="315" t="s">
        <v>916</v>
      </c>
      <c r="K4" s="315"/>
      <c r="L4" s="315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  <c r="ES4" s="263"/>
      <c r="ET4" s="263"/>
      <c r="EU4" s="263"/>
      <c r="EV4" s="263"/>
      <c r="EW4" s="263"/>
      <c r="EX4" s="263"/>
      <c r="EY4" s="263"/>
      <c r="EZ4" s="263"/>
      <c r="FA4" s="263"/>
      <c r="FB4" s="263"/>
      <c r="FC4" s="263"/>
      <c r="FD4" s="263"/>
      <c r="FE4" s="263"/>
      <c r="FF4" s="263"/>
      <c r="FG4" s="263"/>
      <c r="FH4" s="263"/>
      <c r="FI4" s="263"/>
      <c r="FJ4" s="263"/>
      <c r="FK4" s="263"/>
      <c r="FL4" s="263"/>
      <c r="FM4" s="263"/>
      <c r="FN4" s="263"/>
      <c r="FO4" s="263"/>
      <c r="FP4" s="263"/>
      <c r="FQ4" s="263"/>
      <c r="FR4" s="263"/>
      <c r="FS4" s="263"/>
      <c r="FT4" s="263"/>
      <c r="FU4" s="263"/>
      <c r="FV4" s="263"/>
      <c r="FW4" s="263"/>
      <c r="FX4" s="263"/>
      <c r="FY4" s="263"/>
      <c r="FZ4" s="263"/>
      <c r="GA4" s="263"/>
      <c r="GB4" s="263"/>
      <c r="GC4" s="263"/>
      <c r="GD4" s="263"/>
      <c r="GE4" s="263"/>
      <c r="GF4" s="263"/>
      <c r="GG4" s="263"/>
      <c r="GH4" s="263"/>
      <c r="GI4" s="263"/>
      <c r="GJ4" s="263"/>
      <c r="GK4" s="263"/>
      <c r="GL4" s="263"/>
      <c r="GM4" s="263"/>
      <c r="GN4" s="263"/>
      <c r="GO4" s="263"/>
      <c r="GP4" s="263"/>
      <c r="GQ4" s="263"/>
      <c r="GR4" s="263"/>
      <c r="GS4" s="263"/>
      <c r="GT4" s="263"/>
      <c r="GU4" s="263"/>
      <c r="GV4" s="263"/>
      <c r="GW4" s="263"/>
      <c r="GX4" s="263"/>
      <c r="GY4" s="263"/>
      <c r="GZ4" s="263"/>
      <c r="HA4" s="263"/>
      <c r="HB4" s="263"/>
      <c r="HC4" s="263"/>
      <c r="HD4" s="263"/>
      <c r="HE4" s="263"/>
      <c r="HF4" s="263"/>
      <c r="HG4" s="263"/>
      <c r="HH4" s="263"/>
      <c r="HI4" s="263"/>
      <c r="HJ4" s="263"/>
      <c r="HK4" s="263"/>
      <c r="HL4" s="263"/>
      <c r="HM4" s="263"/>
      <c r="HN4" s="263"/>
      <c r="HO4" s="263"/>
      <c r="HP4" s="263"/>
      <c r="HQ4" s="263"/>
      <c r="HR4" s="263"/>
      <c r="HS4" s="263"/>
      <c r="HT4" s="263"/>
      <c r="HU4" s="263"/>
      <c r="HV4" s="263"/>
      <c r="HW4" s="263"/>
      <c r="HX4" s="263"/>
      <c r="HY4" s="263"/>
      <c r="HZ4" s="263"/>
      <c r="IA4" s="263"/>
      <c r="IB4" s="263"/>
      <c r="IC4" s="263"/>
      <c r="ID4" s="263"/>
      <c r="IE4" s="263"/>
      <c r="IF4" s="263"/>
      <c r="IG4" s="263"/>
      <c r="IH4" s="263"/>
      <c r="II4" s="263"/>
      <c r="IJ4" s="263"/>
      <c r="IK4" s="263"/>
      <c r="IL4" s="263"/>
      <c r="IM4" s="263"/>
      <c r="IN4" s="263"/>
      <c r="IO4" s="263"/>
      <c r="IP4" s="263"/>
      <c r="IQ4" s="263"/>
      <c r="IR4" s="263"/>
      <c r="IS4" s="263"/>
      <c r="IT4" s="263"/>
      <c r="IU4" s="263"/>
      <c r="IV4" s="263"/>
      <c r="IW4" s="263"/>
    </row>
    <row r="5" spans="1:257" s="268" customFormat="1" ht="33" customHeight="1" thickBot="1">
      <c r="A5" s="265"/>
      <c r="B5" s="301" t="s">
        <v>739</v>
      </c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263"/>
      <c r="FH5" s="263"/>
      <c r="FI5" s="263"/>
      <c r="FJ5" s="263"/>
      <c r="FK5" s="263"/>
      <c r="FL5" s="263"/>
      <c r="FM5" s="263"/>
      <c r="FN5" s="263"/>
      <c r="FO5" s="263"/>
      <c r="FP5" s="263"/>
      <c r="FQ5" s="263"/>
      <c r="FR5" s="263"/>
      <c r="FS5" s="263"/>
      <c r="FT5" s="263"/>
      <c r="FU5" s="263"/>
      <c r="FV5" s="263"/>
      <c r="FW5" s="263"/>
      <c r="FX5" s="263"/>
      <c r="FY5" s="263"/>
      <c r="FZ5" s="263"/>
      <c r="GA5" s="263"/>
      <c r="GB5" s="263"/>
      <c r="GC5" s="263"/>
      <c r="GD5" s="263"/>
      <c r="GE5" s="263"/>
      <c r="GF5" s="263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263"/>
      <c r="GX5" s="263"/>
      <c r="GY5" s="263"/>
      <c r="GZ5" s="263"/>
      <c r="HA5" s="263"/>
      <c r="HB5" s="263"/>
      <c r="HC5" s="263"/>
      <c r="HD5" s="263"/>
      <c r="HE5" s="263"/>
      <c r="HF5" s="263"/>
      <c r="HG5" s="263"/>
      <c r="HH5" s="263"/>
      <c r="HI5" s="263"/>
      <c r="HJ5" s="263"/>
      <c r="HK5" s="263"/>
      <c r="HL5" s="263"/>
      <c r="HM5" s="263"/>
      <c r="HN5" s="263"/>
      <c r="HO5" s="263"/>
      <c r="HP5" s="263"/>
      <c r="HQ5" s="263"/>
      <c r="HR5" s="263"/>
      <c r="HS5" s="263"/>
      <c r="HT5" s="263"/>
      <c r="HU5" s="263"/>
      <c r="HV5" s="263"/>
      <c r="HW5" s="263"/>
      <c r="HX5" s="263"/>
      <c r="HY5" s="263"/>
      <c r="HZ5" s="263"/>
      <c r="IA5" s="263"/>
      <c r="IB5" s="263"/>
      <c r="IC5" s="263"/>
      <c r="ID5" s="263"/>
      <c r="IE5" s="263"/>
      <c r="IF5" s="263"/>
      <c r="IG5" s="263"/>
      <c r="IH5" s="263"/>
      <c r="II5" s="263"/>
      <c r="IJ5" s="263"/>
      <c r="IK5" s="263"/>
      <c r="IL5" s="263"/>
      <c r="IM5" s="263"/>
      <c r="IN5" s="263"/>
      <c r="IO5" s="263"/>
      <c r="IP5" s="263"/>
      <c r="IQ5" s="263"/>
      <c r="IR5" s="263"/>
      <c r="IS5" s="263"/>
      <c r="IT5" s="263"/>
      <c r="IU5" s="263"/>
      <c r="IV5" s="263"/>
      <c r="IW5" s="263"/>
    </row>
    <row r="6" spans="1:257" ht="21.75" customHeight="1">
      <c r="A6" s="344" t="s">
        <v>5</v>
      </c>
      <c r="B6" s="335" t="s">
        <v>618</v>
      </c>
      <c r="C6" s="305" t="s">
        <v>7</v>
      </c>
      <c r="D6" s="305" t="s">
        <v>8</v>
      </c>
      <c r="E6" s="305" t="s">
        <v>693</v>
      </c>
      <c r="F6" s="305"/>
      <c r="G6" s="305"/>
      <c r="H6" s="305"/>
      <c r="I6" s="305"/>
      <c r="J6" s="305"/>
      <c r="K6" s="305"/>
      <c r="L6" s="308"/>
    </row>
    <row r="7" spans="1:257" ht="13.5" customHeight="1">
      <c r="A7" s="345"/>
      <c r="B7" s="336"/>
      <c r="C7" s="306"/>
      <c r="D7" s="306"/>
      <c r="E7" s="306" t="s">
        <v>9</v>
      </c>
      <c r="F7" s="306"/>
      <c r="G7" s="306"/>
      <c r="H7" s="306" t="s">
        <v>10</v>
      </c>
      <c r="I7" s="306"/>
      <c r="J7" s="306"/>
      <c r="K7" s="306" t="s">
        <v>11</v>
      </c>
      <c r="L7" s="309"/>
    </row>
    <row r="8" spans="1:257" ht="22.5" customHeight="1">
      <c r="A8" s="345"/>
      <c r="B8" s="336"/>
      <c r="C8" s="306"/>
      <c r="D8" s="306"/>
      <c r="E8" s="306" t="s">
        <v>748</v>
      </c>
      <c r="F8" s="306" t="s">
        <v>538</v>
      </c>
      <c r="G8" s="306" t="s">
        <v>747</v>
      </c>
      <c r="H8" s="306" t="s">
        <v>748</v>
      </c>
      <c r="I8" s="306" t="s">
        <v>538</v>
      </c>
      <c r="J8" s="306" t="s">
        <v>747</v>
      </c>
      <c r="K8" s="306" t="s">
        <v>538</v>
      </c>
      <c r="L8" s="309" t="s">
        <v>747</v>
      </c>
    </row>
    <row r="9" spans="1:257" ht="21.75" customHeight="1" thickBot="1">
      <c r="A9" s="346"/>
      <c r="B9" s="337"/>
      <c r="C9" s="307"/>
      <c r="D9" s="307"/>
      <c r="E9" s="307"/>
      <c r="F9" s="307"/>
      <c r="G9" s="307"/>
      <c r="H9" s="307"/>
      <c r="I9" s="307"/>
      <c r="J9" s="307"/>
      <c r="K9" s="307"/>
      <c r="L9" s="310"/>
    </row>
    <row r="10" spans="1:257" s="125" customFormat="1" ht="13.5" thickBot="1">
      <c r="A10" s="260" t="s">
        <v>12</v>
      </c>
      <c r="B10" s="248" t="s">
        <v>13</v>
      </c>
      <c r="C10" s="208" t="s">
        <v>14</v>
      </c>
      <c r="D10" s="208" t="s">
        <v>15</v>
      </c>
      <c r="E10" s="208" t="s">
        <v>16</v>
      </c>
      <c r="F10" s="208" t="s">
        <v>17</v>
      </c>
      <c r="G10" s="208" t="s">
        <v>18</v>
      </c>
      <c r="H10" s="208" t="s">
        <v>19</v>
      </c>
      <c r="I10" s="208" t="s">
        <v>20</v>
      </c>
      <c r="J10" s="208" t="s">
        <v>21</v>
      </c>
      <c r="K10" s="208" t="s">
        <v>22</v>
      </c>
      <c r="L10" s="209" t="s">
        <v>23</v>
      </c>
    </row>
    <row r="11" spans="1:257" ht="40.5" customHeight="1">
      <c r="A11" s="252" t="s">
        <v>24</v>
      </c>
      <c r="B11" s="158" t="s">
        <v>25</v>
      </c>
      <c r="C11" s="139"/>
      <c r="D11" s="139"/>
      <c r="E11" s="139"/>
      <c r="F11" s="139">
        <f>F12</f>
        <v>885.35</v>
      </c>
      <c r="G11" s="139">
        <f>G12</f>
        <v>64.84</v>
      </c>
      <c r="H11" s="139"/>
      <c r="I11" s="139">
        <f>I12</f>
        <v>885.35</v>
      </c>
      <c r="J11" s="139">
        <f>J12</f>
        <v>64.84</v>
      </c>
      <c r="K11" s="139">
        <f>K12</f>
        <v>1770.7</v>
      </c>
      <c r="L11" s="206">
        <f>L12</f>
        <v>129.68</v>
      </c>
    </row>
    <row r="12" spans="1:257" ht="45.75" customHeight="1">
      <c r="A12" s="253" t="s">
        <v>26</v>
      </c>
      <c r="B12" s="144" t="s">
        <v>32</v>
      </c>
      <c r="C12" s="13" t="s">
        <v>45</v>
      </c>
      <c r="D12" s="13" t="s">
        <v>620</v>
      </c>
      <c r="E12" s="93">
        <v>73.239999999999995</v>
      </c>
      <c r="F12" s="50">
        <f>ROUND(K12/12*6,2)</f>
        <v>885.35</v>
      </c>
      <c r="G12" s="50">
        <f>ROUND(E12*F12/1000,2)</f>
        <v>64.84</v>
      </c>
      <c r="H12" s="93">
        <v>73.239999999999995</v>
      </c>
      <c r="I12" s="50">
        <f>K12-F12</f>
        <v>885.35</v>
      </c>
      <c r="J12" s="50">
        <f>ROUND(H12*I12/1000,2)</f>
        <v>64.84</v>
      </c>
      <c r="K12" s="13">
        <v>1770.7</v>
      </c>
      <c r="L12" s="189">
        <f>G12+J12</f>
        <v>129.68</v>
      </c>
    </row>
    <row r="13" spans="1:257" ht="36.75" customHeight="1">
      <c r="A13" s="254" t="s">
        <v>34</v>
      </c>
      <c r="B13" s="143" t="s">
        <v>621</v>
      </c>
      <c r="C13" s="8"/>
      <c r="D13" s="8"/>
      <c r="E13" s="8"/>
      <c r="F13" s="8">
        <f>SUM(F14:F14)</f>
        <v>50</v>
      </c>
      <c r="G13" s="8">
        <f>SUM(G14:G14)</f>
        <v>4.3</v>
      </c>
      <c r="H13" s="8"/>
      <c r="I13" s="8">
        <f>SUM(I14:I14)</f>
        <v>50</v>
      </c>
      <c r="J13" s="8">
        <f>SUM(J14:J14)</f>
        <v>4.3</v>
      </c>
      <c r="K13" s="8">
        <f>SUM(K14:K14)</f>
        <v>100</v>
      </c>
      <c r="L13" s="183">
        <f>SUM(L14:L14)</f>
        <v>8.6</v>
      </c>
    </row>
    <row r="14" spans="1:257" ht="41.25" customHeight="1">
      <c r="A14" s="253" t="s">
        <v>36</v>
      </c>
      <c r="B14" s="145" t="s">
        <v>37</v>
      </c>
      <c r="C14" s="50" t="s">
        <v>38</v>
      </c>
      <c r="D14" s="50" t="s">
        <v>620</v>
      </c>
      <c r="E14" s="93">
        <v>85.91</v>
      </c>
      <c r="F14" s="50">
        <f>ROUND(K14/12*6,2)</f>
        <v>50</v>
      </c>
      <c r="G14" s="50">
        <f>ROUND(E14*F14/1000,2)</f>
        <v>4.3</v>
      </c>
      <c r="H14" s="93">
        <v>85.91</v>
      </c>
      <c r="I14" s="50">
        <f>K14-F14</f>
        <v>50</v>
      </c>
      <c r="J14" s="50">
        <f>ROUND(H14*I14/1000,2)</f>
        <v>4.3</v>
      </c>
      <c r="K14" s="50">
        <v>100</v>
      </c>
      <c r="L14" s="189">
        <f>G14+J14</f>
        <v>8.6</v>
      </c>
    </row>
    <row r="15" spans="1:257" ht="42.75" customHeight="1">
      <c r="A15" s="254" t="s">
        <v>41</v>
      </c>
      <c r="B15" s="143" t="s">
        <v>392</v>
      </c>
      <c r="C15" s="8"/>
      <c r="D15" s="8"/>
      <c r="E15" s="8"/>
      <c r="F15" s="8">
        <f>SUM(F16:F36)</f>
        <v>32271.79</v>
      </c>
      <c r="G15" s="8">
        <f>SUM(G16:G36)</f>
        <v>2940.5</v>
      </c>
      <c r="H15" s="8"/>
      <c r="I15" s="8">
        <f>SUM(I16:I36)</f>
        <v>32271.729999999996</v>
      </c>
      <c r="J15" s="8">
        <f>SUM(J16:J36)</f>
        <v>2940.49</v>
      </c>
      <c r="K15" s="8">
        <f>SUM(K16:K36)</f>
        <v>64543.51999999999</v>
      </c>
      <c r="L15" s="183">
        <f>SUM(L16:L36)</f>
        <v>5880.99</v>
      </c>
    </row>
    <row r="16" spans="1:257" ht="57" customHeight="1">
      <c r="A16" s="253" t="s">
        <v>43</v>
      </c>
      <c r="B16" s="144" t="s">
        <v>44</v>
      </c>
      <c r="C16" s="13" t="s">
        <v>45</v>
      </c>
      <c r="D16" s="13" t="s">
        <v>620</v>
      </c>
      <c r="E16" s="73">
        <v>73.239999999999995</v>
      </c>
      <c r="F16" s="11">
        <f t="shared" ref="F16:F36" si="0">ROUND(K16/12*6,2)</f>
        <v>1666</v>
      </c>
      <c r="G16" s="11">
        <f t="shared" ref="G16:G36" si="1">ROUND(E16*F16/1000,2)</f>
        <v>122.02</v>
      </c>
      <c r="H16" s="73">
        <v>73.239999999999995</v>
      </c>
      <c r="I16" s="11">
        <f t="shared" ref="I16:I36" si="2">K16-F16</f>
        <v>1666</v>
      </c>
      <c r="J16" s="11">
        <f t="shared" ref="J16:J36" si="3">ROUND(H16*I16/1000,2)</f>
        <v>122.02</v>
      </c>
      <c r="K16" s="13">
        <v>3332</v>
      </c>
      <c r="L16" s="185">
        <f t="shared" ref="L16:L36" si="4">G16+J16</f>
        <v>244.04</v>
      </c>
    </row>
    <row r="17" spans="1:12" ht="66" customHeight="1">
      <c r="A17" s="253" t="s">
        <v>46</v>
      </c>
      <c r="B17" s="144" t="s">
        <v>47</v>
      </c>
      <c r="C17" s="13" t="s">
        <v>45</v>
      </c>
      <c r="D17" s="13" t="s">
        <v>620</v>
      </c>
      <c r="E17" s="73">
        <v>73.239999999999995</v>
      </c>
      <c r="F17" s="13">
        <f t="shared" si="0"/>
        <v>1550</v>
      </c>
      <c r="G17" s="13">
        <f t="shared" si="1"/>
        <v>113.52</v>
      </c>
      <c r="H17" s="73">
        <v>73.239999999999995</v>
      </c>
      <c r="I17" s="13">
        <f t="shared" si="2"/>
        <v>1550</v>
      </c>
      <c r="J17" s="13">
        <f t="shared" si="3"/>
        <v>113.52</v>
      </c>
      <c r="K17" s="13">
        <v>3100</v>
      </c>
      <c r="L17" s="190">
        <f t="shared" si="4"/>
        <v>227.04</v>
      </c>
    </row>
    <row r="18" spans="1:12" ht="74.25" customHeight="1">
      <c r="A18" s="253" t="s">
        <v>48</v>
      </c>
      <c r="B18" s="144" t="s">
        <v>49</v>
      </c>
      <c r="C18" s="13" t="s">
        <v>45</v>
      </c>
      <c r="D18" s="13" t="s">
        <v>620</v>
      </c>
      <c r="E18" s="73">
        <v>73.239999999999995</v>
      </c>
      <c r="F18" s="13">
        <f t="shared" si="0"/>
        <v>1211.74</v>
      </c>
      <c r="G18" s="13">
        <f t="shared" si="1"/>
        <v>88.75</v>
      </c>
      <c r="H18" s="73">
        <v>73.239999999999995</v>
      </c>
      <c r="I18" s="13">
        <f t="shared" si="2"/>
        <v>1211.7299999999998</v>
      </c>
      <c r="J18" s="13">
        <f t="shared" si="3"/>
        <v>88.75</v>
      </c>
      <c r="K18" s="13">
        <v>2423.4699999999998</v>
      </c>
      <c r="L18" s="190">
        <f t="shared" si="4"/>
        <v>177.5</v>
      </c>
    </row>
    <row r="19" spans="1:12" ht="45.75" customHeight="1">
      <c r="A19" s="253" t="s">
        <v>50</v>
      </c>
      <c r="B19" s="144" t="s">
        <v>398</v>
      </c>
      <c r="C19" s="13" t="s">
        <v>45</v>
      </c>
      <c r="D19" s="13" t="s">
        <v>620</v>
      </c>
      <c r="E19" s="73">
        <v>73.239999999999995</v>
      </c>
      <c r="F19" s="13">
        <f t="shared" si="0"/>
        <v>7034.49</v>
      </c>
      <c r="G19" s="13">
        <f t="shared" si="1"/>
        <v>515.21</v>
      </c>
      <c r="H19" s="73">
        <v>73.239999999999995</v>
      </c>
      <c r="I19" s="13">
        <f t="shared" si="2"/>
        <v>7034.48</v>
      </c>
      <c r="J19" s="13">
        <f t="shared" si="3"/>
        <v>515.21</v>
      </c>
      <c r="K19" s="13">
        <v>14068.97</v>
      </c>
      <c r="L19" s="190">
        <f t="shared" si="4"/>
        <v>1030.42</v>
      </c>
    </row>
    <row r="20" spans="1:12" ht="37.5" customHeight="1">
      <c r="A20" s="340" t="s">
        <v>54</v>
      </c>
      <c r="B20" s="329" t="s">
        <v>55</v>
      </c>
      <c r="C20" s="13" t="s">
        <v>485</v>
      </c>
      <c r="D20" s="13" t="s">
        <v>694</v>
      </c>
      <c r="E20" s="73">
        <v>59.26</v>
      </c>
      <c r="F20" s="13">
        <f t="shared" si="0"/>
        <v>850</v>
      </c>
      <c r="G20" s="13">
        <f t="shared" si="1"/>
        <v>50.37</v>
      </c>
      <c r="H20" s="73">
        <v>59.26</v>
      </c>
      <c r="I20" s="13">
        <f t="shared" si="2"/>
        <v>850</v>
      </c>
      <c r="J20" s="13">
        <f t="shared" si="3"/>
        <v>50.37</v>
      </c>
      <c r="K20" s="13">
        <v>1700</v>
      </c>
      <c r="L20" s="190">
        <f t="shared" si="4"/>
        <v>100.74</v>
      </c>
    </row>
    <row r="21" spans="1:12" ht="34.5" customHeight="1">
      <c r="A21" s="340"/>
      <c r="B21" s="329"/>
      <c r="C21" s="13" t="s">
        <v>60</v>
      </c>
      <c r="D21" s="13" t="s">
        <v>695</v>
      </c>
      <c r="E21" s="73">
        <v>90.59</v>
      </c>
      <c r="F21" s="13">
        <f t="shared" si="0"/>
        <v>160</v>
      </c>
      <c r="G21" s="13">
        <f t="shared" si="1"/>
        <v>14.49</v>
      </c>
      <c r="H21" s="73">
        <v>90.59</v>
      </c>
      <c r="I21" s="13">
        <f t="shared" si="2"/>
        <v>160</v>
      </c>
      <c r="J21" s="13">
        <f t="shared" si="3"/>
        <v>14.49</v>
      </c>
      <c r="K21" s="13">
        <v>320</v>
      </c>
      <c r="L21" s="190">
        <f t="shared" si="4"/>
        <v>28.98</v>
      </c>
    </row>
    <row r="22" spans="1:12" ht="77.25" customHeight="1">
      <c r="A22" s="253" t="s">
        <v>405</v>
      </c>
      <c r="B22" s="144" t="s">
        <v>400</v>
      </c>
      <c r="C22" s="71" t="s">
        <v>63</v>
      </c>
      <c r="D22" s="13" t="s">
        <v>402</v>
      </c>
      <c r="E22" s="73">
        <v>196.94</v>
      </c>
      <c r="F22" s="13">
        <f t="shared" si="0"/>
        <v>1705.08</v>
      </c>
      <c r="G22" s="13">
        <f t="shared" si="1"/>
        <v>335.8</v>
      </c>
      <c r="H22" s="73">
        <v>196.94</v>
      </c>
      <c r="I22" s="13">
        <f t="shared" si="2"/>
        <v>1705.08</v>
      </c>
      <c r="J22" s="13">
        <f t="shared" si="3"/>
        <v>335.8</v>
      </c>
      <c r="K22" s="13">
        <v>3410.16</v>
      </c>
      <c r="L22" s="190">
        <f t="shared" si="4"/>
        <v>671.6</v>
      </c>
    </row>
    <row r="23" spans="1:12" ht="75" customHeight="1">
      <c r="A23" s="253" t="s">
        <v>66</v>
      </c>
      <c r="B23" s="144" t="s">
        <v>67</v>
      </c>
      <c r="C23" s="13" t="s">
        <v>45</v>
      </c>
      <c r="D23" s="13" t="s">
        <v>620</v>
      </c>
      <c r="E23" s="73">
        <v>73.239999999999995</v>
      </c>
      <c r="F23" s="13">
        <f t="shared" si="0"/>
        <v>4825.8999999999996</v>
      </c>
      <c r="G23" s="13">
        <f t="shared" si="1"/>
        <v>353.45</v>
      </c>
      <c r="H23" s="73">
        <v>73.239999999999995</v>
      </c>
      <c r="I23" s="13">
        <f t="shared" si="2"/>
        <v>4825.8999999999996</v>
      </c>
      <c r="J23" s="13">
        <f t="shared" si="3"/>
        <v>353.45</v>
      </c>
      <c r="K23" s="13">
        <v>9651.7999999999993</v>
      </c>
      <c r="L23" s="190">
        <f t="shared" si="4"/>
        <v>706.9</v>
      </c>
    </row>
    <row r="24" spans="1:12" ht="57.75" customHeight="1">
      <c r="A24" s="340" t="s">
        <v>68</v>
      </c>
      <c r="B24" s="144" t="s">
        <v>696</v>
      </c>
      <c r="C24" s="13" t="s">
        <v>70</v>
      </c>
      <c r="D24" s="13" t="s">
        <v>624</v>
      </c>
      <c r="E24" s="73">
        <v>97.18</v>
      </c>
      <c r="F24" s="13">
        <f t="shared" si="0"/>
        <v>1369.47</v>
      </c>
      <c r="G24" s="13">
        <f t="shared" si="1"/>
        <v>133.09</v>
      </c>
      <c r="H24" s="73">
        <v>97.18</v>
      </c>
      <c r="I24" s="13">
        <f t="shared" si="2"/>
        <v>1369.4599999999998</v>
      </c>
      <c r="J24" s="13">
        <f t="shared" si="3"/>
        <v>133.08000000000001</v>
      </c>
      <c r="K24" s="13">
        <v>2738.93</v>
      </c>
      <c r="L24" s="190">
        <f t="shared" si="4"/>
        <v>266.17</v>
      </c>
    </row>
    <row r="25" spans="1:12" ht="65.25" customHeight="1">
      <c r="A25" s="340"/>
      <c r="B25" s="144" t="s">
        <v>697</v>
      </c>
      <c r="C25" s="13" t="s">
        <v>72</v>
      </c>
      <c r="D25" s="13" t="s">
        <v>620</v>
      </c>
      <c r="E25" s="137">
        <v>205.82</v>
      </c>
      <c r="F25" s="13">
        <f t="shared" si="0"/>
        <v>30</v>
      </c>
      <c r="G25" s="13">
        <f t="shared" si="1"/>
        <v>6.17</v>
      </c>
      <c r="H25" s="137">
        <v>205.82</v>
      </c>
      <c r="I25" s="13">
        <f t="shared" si="2"/>
        <v>30</v>
      </c>
      <c r="J25" s="13">
        <f t="shared" si="3"/>
        <v>6.17</v>
      </c>
      <c r="K25" s="13">
        <v>60</v>
      </c>
      <c r="L25" s="190">
        <f t="shared" si="4"/>
        <v>12.34</v>
      </c>
    </row>
    <row r="26" spans="1:12" ht="56.25" customHeight="1">
      <c r="A26" s="253" t="s">
        <v>73</v>
      </c>
      <c r="B26" s="144" t="s">
        <v>409</v>
      </c>
      <c r="C26" s="13" t="s">
        <v>698</v>
      </c>
      <c r="D26" s="13" t="s">
        <v>620</v>
      </c>
      <c r="E26" s="93">
        <v>85.91</v>
      </c>
      <c r="F26" s="13">
        <f t="shared" si="0"/>
        <v>1330.13</v>
      </c>
      <c r="G26" s="13">
        <f t="shared" si="1"/>
        <v>114.27</v>
      </c>
      <c r="H26" s="93">
        <v>85.91</v>
      </c>
      <c r="I26" s="13">
        <f t="shared" si="2"/>
        <v>1330.13</v>
      </c>
      <c r="J26" s="13">
        <f t="shared" si="3"/>
        <v>114.27</v>
      </c>
      <c r="K26" s="13">
        <v>2660.26</v>
      </c>
      <c r="L26" s="190">
        <f t="shared" si="4"/>
        <v>228.54</v>
      </c>
    </row>
    <row r="27" spans="1:12" ht="65.25" customHeight="1">
      <c r="A27" s="253" t="s">
        <v>75</v>
      </c>
      <c r="B27" s="144" t="s">
        <v>626</v>
      </c>
      <c r="C27" s="13" t="s">
        <v>45</v>
      </c>
      <c r="D27" s="13" t="s">
        <v>620</v>
      </c>
      <c r="E27" s="73">
        <v>73.239999999999995</v>
      </c>
      <c r="F27" s="13">
        <f t="shared" si="0"/>
        <v>1100</v>
      </c>
      <c r="G27" s="13">
        <f t="shared" si="1"/>
        <v>80.56</v>
      </c>
      <c r="H27" s="73">
        <v>73.239999999999995</v>
      </c>
      <c r="I27" s="13">
        <f t="shared" si="2"/>
        <v>1100</v>
      </c>
      <c r="J27" s="13">
        <f t="shared" si="3"/>
        <v>80.56</v>
      </c>
      <c r="K27" s="13">
        <v>2200</v>
      </c>
      <c r="L27" s="190">
        <f t="shared" si="4"/>
        <v>161.12</v>
      </c>
    </row>
    <row r="28" spans="1:12" ht="54.75" customHeight="1">
      <c r="A28" s="253" t="s">
        <v>77</v>
      </c>
      <c r="B28" s="144" t="s">
        <v>627</v>
      </c>
      <c r="C28" s="13" t="s">
        <v>699</v>
      </c>
      <c r="D28" s="13" t="s">
        <v>620</v>
      </c>
      <c r="E28" s="73">
        <v>68.209999999999994</v>
      </c>
      <c r="F28" s="13">
        <f t="shared" si="0"/>
        <v>702.73</v>
      </c>
      <c r="G28" s="13">
        <f t="shared" si="1"/>
        <v>47.93</v>
      </c>
      <c r="H28" s="73">
        <v>68.209999999999994</v>
      </c>
      <c r="I28" s="13">
        <f t="shared" si="2"/>
        <v>702.72</v>
      </c>
      <c r="J28" s="13">
        <f t="shared" si="3"/>
        <v>47.93</v>
      </c>
      <c r="K28" s="13">
        <v>1405.45</v>
      </c>
      <c r="L28" s="190">
        <f t="shared" si="4"/>
        <v>95.86</v>
      </c>
    </row>
    <row r="29" spans="1:12" ht="55.5" customHeight="1">
      <c r="A29" s="253" t="s">
        <v>80</v>
      </c>
      <c r="B29" s="144" t="s">
        <v>81</v>
      </c>
      <c r="C29" s="13" t="s">
        <v>698</v>
      </c>
      <c r="D29" s="13" t="s">
        <v>620</v>
      </c>
      <c r="E29" s="73">
        <v>85.91</v>
      </c>
      <c r="F29" s="13">
        <f t="shared" si="0"/>
        <v>2921.5</v>
      </c>
      <c r="G29" s="13">
        <f t="shared" si="1"/>
        <v>250.99</v>
      </c>
      <c r="H29" s="73">
        <v>85.91</v>
      </c>
      <c r="I29" s="13">
        <f t="shared" si="2"/>
        <v>2921.5</v>
      </c>
      <c r="J29" s="13">
        <f t="shared" si="3"/>
        <v>250.99</v>
      </c>
      <c r="K29" s="13">
        <v>5843</v>
      </c>
      <c r="L29" s="190">
        <f t="shared" si="4"/>
        <v>501.98</v>
      </c>
    </row>
    <row r="30" spans="1:12" ht="66" customHeight="1">
      <c r="A30" s="253" t="s">
        <v>85</v>
      </c>
      <c r="B30" s="144" t="s">
        <v>88</v>
      </c>
      <c r="C30" s="13" t="s">
        <v>45</v>
      </c>
      <c r="D30" s="13" t="s">
        <v>620</v>
      </c>
      <c r="E30" s="73">
        <v>73.239999999999995</v>
      </c>
      <c r="F30" s="13">
        <f t="shared" si="0"/>
        <v>300</v>
      </c>
      <c r="G30" s="13">
        <f t="shared" si="1"/>
        <v>21.97</v>
      </c>
      <c r="H30" s="73">
        <v>73.239999999999995</v>
      </c>
      <c r="I30" s="13">
        <f t="shared" si="2"/>
        <v>300</v>
      </c>
      <c r="J30" s="13">
        <f t="shared" si="3"/>
        <v>21.97</v>
      </c>
      <c r="K30" s="13">
        <v>600</v>
      </c>
      <c r="L30" s="190">
        <f t="shared" si="4"/>
        <v>43.94</v>
      </c>
    </row>
    <row r="31" spans="1:12" ht="77.25" customHeight="1">
      <c r="A31" s="253" t="s">
        <v>87</v>
      </c>
      <c r="B31" s="144" t="s">
        <v>86</v>
      </c>
      <c r="C31" s="13" t="s">
        <v>45</v>
      </c>
      <c r="D31" s="13" t="s">
        <v>620</v>
      </c>
      <c r="E31" s="73">
        <v>73.239999999999995</v>
      </c>
      <c r="F31" s="13">
        <f t="shared" si="0"/>
        <v>1849.99</v>
      </c>
      <c r="G31" s="13">
        <f t="shared" si="1"/>
        <v>135.49</v>
      </c>
      <c r="H31" s="73">
        <v>73.239999999999995</v>
      </c>
      <c r="I31" s="13">
        <f t="shared" si="2"/>
        <v>1849.9799999999998</v>
      </c>
      <c r="J31" s="13">
        <f t="shared" si="3"/>
        <v>135.49</v>
      </c>
      <c r="K31" s="13">
        <v>3699.97</v>
      </c>
      <c r="L31" s="190">
        <f t="shared" si="4"/>
        <v>270.98</v>
      </c>
    </row>
    <row r="32" spans="1:12" ht="54.75" customHeight="1">
      <c r="A32" s="253" t="s">
        <v>89</v>
      </c>
      <c r="B32" s="144" t="s">
        <v>90</v>
      </c>
      <c r="C32" s="13" t="s">
        <v>72</v>
      </c>
      <c r="D32" s="13" t="s">
        <v>620</v>
      </c>
      <c r="E32" s="73">
        <v>205.82</v>
      </c>
      <c r="F32" s="13">
        <f t="shared" si="0"/>
        <v>1346.15</v>
      </c>
      <c r="G32" s="13">
        <f t="shared" si="1"/>
        <v>277.06</v>
      </c>
      <c r="H32" s="73">
        <v>205.82</v>
      </c>
      <c r="I32" s="13">
        <f t="shared" si="2"/>
        <v>1346.1399999999999</v>
      </c>
      <c r="J32" s="13">
        <f t="shared" si="3"/>
        <v>277.06</v>
      </c>
      <c r="K32" s="13">
        <v>2692.29</v>
      </c>
      <c r="L32" s="190">
        <f t="shared" si="4"/>
        <v>554.12</v>
      </c>
    </row>
    <row r="33" spans="1:12" ht="53.25" customHeight="1">
      <c r="A33" s="253" t="s">
        <v>91</v>
      </c>
      <c r="B33" s="144" t="s">
        <v>92</v>
      </c>
      <c r="C33" s="13" t="s">
        <v>72</v>
      </c>
      <c r="D33" s="13" t="s">
        <v>620</v>
      </c>
      <c r="E33" s="73">
        <v>205.82</v>
      </c>
      <c r="F33" s="13">
        <f t="shared" si="0"/>
        <v>690.6</v>
      </c>
      <c r="G33" s="13">
        <f t="shared" si="1"/>
        <v>142.13999999999999</v>
      </c>
      <c r="H33" s="73">
        <v>205.82</v>
      </c>
      <c r="I33" s="13">
        <f t="shared" si="2"/>
        <v>690.6</v>
      </c>
      <c r="J33" s="13">
        <f t="shared" si="3"/>
        <v>142.13999999999999</v>
      </c>
      <c r="K33" s="13">
        <v>1381.2</v>
      </c>
      <c r="L33" s="190">
        <f t="shared" si="4"/>
        <v>284.27999999999997</v>
      </c>
    </row>
    <row r="34" spans="1:12" ht="51" customHeight="1">
      <c r="A34" s="253" t="s">
        <v>93</v>
      </c>
      <c r="B34" s="144" t="s">
        <v>94</v>
      </c>
      <c r="C34" s="13" t="s">
        <v>72</v>
      </c>
      <c r="D34" s="13" t="s">
        <v>620</v>
      </c>
      <c r="E34" s="73">
        <v>205.82</v>
      </c>
      <c r="F34" s="13">
        <f t="shared" si="0"/>
        <v>116.01</v>
      </c>
      <c r="G34" s="13">
        <f t="shared" si="1"/>
        <v>23.88</v>
      </c>
      <c r="H34" s="73">
        <v>205.82</v>
      </c>
      <c r="I34" s="13">
        <f t="shared" si="2"/>
        <v>116.01</v>
      </c>
      <c r="J34" s="13">
        <f t="shared" si="3"/>
        <v>23.88</v>
      </c>
      <c r="K34" s="13">
        <v>232.02</v>
      </c>
      <c r="L34" s="190">
        <f t="shared" si="4"/>
        <v>47.76</v>
      </c>
    </row>
    <row r="35" spans="1:12" ht="38.25" customHeight="1">
      <c r="A35" s="253" t="s">
        <v>95</v>
      </c>
      <c r="B35" s="144" t="s">
        <v>96</v>
      </c>
      <c r="C35" s="13" t="s">
        <v>698</v>
      </c>
      <c r="D35" s="13" t="s">
        <v>620</v>
      </c>
      <c r="E35" s="73">
        <v>85.91</v>
      </c>
      <c r="F35" s="13">
        <f t="shared" si="0"/>
        <v>205.5</v>
      </c>
      <c r="G35" s="13">
        <f t="shared" si="1"/>
        <v>17.649999999999999</v>
      </c>
      <c r="H35" s="73">
        <v>85.91</v>
      </c>
      <c r="I35" s="13">
        <f t="shared" si="2"/>
        <v>205.5</v>
      </c>
      <c r="J35" s="13">
        <f t="shared" si="3"/>
        <v>17.649999999999999</v>
      </c>
      <c r="K35" s="13">
        <v>411</v>
      </c>
      <c r="L35" s="190">
        <f t="shared" si="4"/>
        <v>35.299999999999997</v>
      </c>
    </row>
    <row r="36" spans="1:12" ht="54" customHeight="1">
      <c r="A36" s="253" t="s">
        <v>97</v>
      </c>
      <c r="B36" s="144" t="s">
        <v>98</v>
      </c>
      <c r="C36" s="13" t="s">
        <v>45</v>
      </c>
      <c r="D36" s="13" t="s">
        <v>620</v>
      </c>
      <c r="E36" s="73">
        <v>73.239999999999995</v>
      </c>
      <c r="F36" s="12">
        <f t="shared" si="0"/>
        <v>1306.5</v>
      </c>
      <c r="G36" s="12">
        <f t="shared" si="1"/>
        <v>95.69</v>
      </c>
      <c r="H36" s="73">
        <v>73.239999999999995</v>
      </c>
      <c r="I36" s="12">
        <f t="shared" si="2"/>
        <v>1306.5</v>
      </c>
      <c r="J36" s="12">
        <f t="shared" si="3"/>
        <v>95.69</v>
      </c>
      <c r="K36" s="13">
        <v>2613</v>
      </c>
      <c r="L36" s="187">
        <f t="shared" si="4"/>
        <v>191.38</v>
      </c>
    </row>
    <row r="37" spans="1:12" ht="27.75" customHeight="1">
      <c r="A37" s="254" t="s">
        <v>101</v>
      </c>
      <c r="B37" s="143" t="s">
        <v>102</v>
      </c>
      <c r="C37" s="8"/>
      <c r="D37" s="8"/>
      <c r="E37" s="8"/>
      <c r="F37" s="126">
        <f>SUM(F38:F39)</f>
        <v>169718.51</v>
      </c>
      <c r="G37" s="126">
        <f>SUM(G38:G39)</f>
        <v>14803.99</v>
      </c>
      <c r="H37" s="8"/>
      <c r="I37" s="126">
        <f>SUM(I38:I39)</f>
        <v>169718.41999999998</v>
      </c>
      <c r="J37" s="126">
        <f>SUM(J38:J39)</f>
        <v>14803.979999999998</v>
      </c>
      <c r="K37" s="126">
        <f>SUM(K38:K39)</f>
        <v>339436.93</v>
      </c>
      <c r="L37" s="249">
        <f>SUM(L38:L39)</f>
        <v>29607.969999999998</v>
      </c>
    </row>
    <row r="38" spans="1:12" ht="18" customHeight="1">
      <c r="A38" s="255"/>
      <c r="B38" s="146" t="s">
        <v>103</v>
      </c>
      <c r="C38" s="25"/>
      <c r="D38" s="25"/>
      <c r="E38" s="25"/>
      <c r="F38" s="25">
        <f>F40+F61+F42+F44+F45+F46+F47+F48+F49+F51+F53+F55+F57+F58+F59+F63+F64+F66+F68+F70+F73+F78+F80+F85+F87+F89+F97+F105+F107+F110+F112+F115+F118+F120</f>
        <v>37995.869999999995</v>
      </c>
      <c r="G38" s="25">
        <f>G40+G61+G42+G44+G45+G46+G47+G48+G49+G51+G53+G55+G57+G58+G59+G63+G64+G66+G68+G70+G73+G78+G80+G85+G87+G89+G97+G105+G107+G110+G112+G115+G118+G120</f>
        <v>3604.3800000000006</v>
      </c>
      <c r="H38" s="25"/>
      <c r="I38" s="25">
        <f>I40+I61+I42+I44+I45+I46+I47+I48+I49+I51+I53+I55+I57+I58+I59+I63+I64+I66+I68+I70+I73+I78+I80+I85+I87+I89+I97+I105+I107+I110+I112+I115+I118+I120</f>
        <v>37995.820000000007</v>
      </c>
      <c r="J38" s="25">
        <f>J40+J61+J42+J44+J45+J46+J47+J48+J49+J51+J53+J55+J57+J58+J59+J63+J64+J66+J68+J70+J73+J78+J80+J85+J87+J89+J97+J105+J107+J110+J112+J115+J118+J120</f>
        <v>3604.3800000000006</v>
      </c>
      <c r="K38" s="25">
        <f>K40+K61+K42+K44+K45+K46+K47+K48+K49+K51+K53+K55+K57+K58+K59+K63+K64+K66+K68+K70+K73+K78+K80+K85+K87+K89+K97+K105+K107+K110+K112+K115+K118+K120</f>
        <v>75991.690000000017</v>
      </c>
      <c r="L38" s="192">
        <f>L40+L61+L42+L44+L45+L46+L47+L48+L49+L51+L53+L55+L57+L58+L59+L63+L64+L66+L68+L70+L73+L78+L80+L85+L87+L89+L97+L105+L107+L110+L112+L115+L118+L120</f>
        <v>7208.7600000000011</v>
      </c>
    </row>
    <row r="39" spans="1:12" ht="17.25" customHeight="1">
      <c r="A39" s="255"/>
      <c r="B39" s="146" t="s">
        <v>386</v>
      </c>
      <c r="C39" s="25"/>
      <c r="D39" s="25"/>
      <c r="E39" s="25"/>
      <c r="F39" s="25">
        <f>F62+F43+F50+F52+F54+F56+F60+F65+F67+F69+F71+F72+F74+F75+F76+F77+F79+F81+F82+F83+F84+F86+F88+F93+F100+F106+F108+F109+F111+F113+F114+F116+F119+F123+F117+F41</f>
        <v>131722.64000000001</v>
      </c>
      <c r="G39" s="25">
        <f>G62+G43+G50+G52+G54+G56+G60+G65+G67+G69+G71+G72+G74+G75+G76+G77+G79+G81+G82+G83+G84+G86+G88+G93+G100+G106+G108+G109+G111+G113+G114+G116+G119+G123+G117+G41</f>
        <v>11199.609999999999</v>
      </c>
      <c r="H39" s="25"/>
      <c r="I39" s="25">
        <f>I62+I43+I50+I52+I54+I56+I60+I65+I67+I69+I71+I72+I74+I75+I76+I77+I79+I81+I82+I83+I84+I86+I88+I93+I100+I106+I108+I109+I111+I113+I114+I116+I119+I123+I117+I41</f>
        <v>131722.59999999998</v>
      </c>
      <c r="J39" s="25">
        <f>J62+J43+J50+J52+J54+J56+J60+J65+J67+J69+J71+J72+J74+J75+J76+J77+J79+J81+J82+J83+J84+J86+J88+J93+J100+J106+J108+J109+J111+J113+J114+J116+J119+J123+J117+J41</f>
        <v>11199.599999999997</v>
      </c>
      <c r="K39" s="25">
        <f>K62+K43+K50+K52+K54+K56+K60+K65+K67+K69+K71+K72+K74+K75+K76+K77+K79+K81+K82+K83+K84+K86+K88+K93+K100+K106+K108+K109+K111+K113+K114+K116+K119+K123+K117+K41</f>
        <v>263445.24</v>
      </c>
      <c r="L39" s="192">
        <f>L62+L43+L50+L52+L54+L56+L60+L65+L67+L69+L71+L72+L74+L75+L76+L77+L79+L81+L82+L83+L84+L86+L88+L93+L100+L106+L108+L109+L111+L113+L114+L116+L119+L123+L117+L41</f>
        <v>22399.209999999995</v>
      </c>
    </row>
    <row r="40" spans="1:12" ht="44.85" customHeight="1">
      <c r="A40" s="343" t="s">
        <v>105</v>
      </c>
      <c r="B40" s="147" t="s">
        <v>749</v>
      </c>
      <c r="C40" s="27" t="s">
        <v>45</v>
      </c>
      <c r="D40" s="27" t="s">
        <v>620</v>
      </c>
      <c r="E40" s="73">
        <v>73.239999999999995</v>
      </c>
      <c r="F40" s="11">
        <f t="shared" ref="F40:F71" si="5">ROUND(K40/12*6,2)</f>
        <v>250</v>
      </c>
      <c r="G40" s="11">
        <f t="shared" ref="G40:G71" si="6">ROUND(E40*F40/1000,2)</f>
        <v>18.309999999999999</v>
      </c>
      <c r="H40" s="73">
        <v>73.239999999999995</v>
      </c>
      <c r="I40" s="11">
        <f t="shared" ref="I40:I71" si="7">K40-F40</f>
        <v>250</v>
      </c>
      <c r="J40" s="11">
        <f t="shared" ref="J40:J71" si="8">ROUND(H40*I40/1000,2)</f>
        <v>18.309999999999999</v>
      </c>
      <c r="K40" s="27">
        <f>320+180</f>
        <v>500</v>
      </c>
      <c r="L40" s="185">
        <f t="shared" ref="L40:L71" si="9">G40+J40</f>
        <v>36.619999999999997</v>
      </c>
    </row>
    <row r="41" spans="1:12" ht="56.45" customHeight="1">
      <c r="A41" s="343"/>
      <c r="B41" s="147" t="s">
        <v>750</v>
      </c>
      <c r="C41" s="27" t="s">
        <v>45</v>
      </c>
      <c r="D41" s="27" t="s">
        <v>620</v>
      </c>
      <c r="E41" s="73">
        <v>73.239999999999995</v>
      </c>
      <c r="F41" s="13">
        <f t="shared" si="5"/>
        <v>850</v>
      </c>
      <c r="G41" s="13">
        <f t="shared" si="6"/>
        <v>62.25</v>
      </c>
      <c r="H41" s="73">
        <v>73.239999999999995</v>
      </c>
      <c r="I41" s="13">
        <f t="shared" si="7"/>
        <v>850</v>
      </c>
      <c r="J41" s="13">
        <f t="shared" si="8"/>
        <v>62.25</v>
      </c>
      <c r="K41" s="27">
        <v>1700</v>
      </c>
      <c r="L41" s="190">
        <f t="shared" si="9"/>
        <v>124.5</v>
      </c>
    </row>
    <row r="42" spans="1:12" ht="65.25" customHeight="1">
      <c r="A42" s="342" t="s">
        <v>549</v>
      </c>
      <c r="B42" s="148" t="s">
        <v>751</v>
      </c>
      <c r="C42" s="36" t="s">
        <v>45</v>
      </c>
      <c r="D42" s="36" t="s">
        <v>620</v>
      </c>
      <c r="E42" s="73">
        <v>73.239999999999995</v>
      </c>
      <c r="F42" s="13">
        <f t="shared" si="5"/>
        <v>57.24</v>
      </c>
      <c r="G42" s="13">
        <f t="shared" si="6"/>
        <v>4.1900000000000004</v>
      </c>
      <c r="H42" s="73">
        <v>73.239999999999995</v>
      </c>
      <c r="I42" s="13">
        <f t="shared" si="7"/>
        <v>57.23</v>
      </c>
      <c r="J42" s="13">
        <f t="shared" si="8"/>
        <v>4.1900000000000004</v>
      </c>
      <c r="K42" s="27">
        <v>114.47</v>
      </c>
      <c r="L42" s="190">
        <f t="shared" si="9"/>
        <v>8.3800000000000008</v>
      </c>
    </row>
    <row r="43" spans="1:12" ht="72.75" customHeight="1">
      <c r="A43" s="342"/>
      <c r="B43" s="148" t="s">
        <v>752</v>
      </c>
      <c r="C43" s="36" t="s">
        <v>45</v>
      </c>
      <c r="D43" s="36" t="s">
        <v>620</v>
      </c>
      <c r="E43" s="73">
        <v>73.239999999999995</v>
      </c>
      <c r="F43" s="13">
        <f t="shared" si="5"/>
        <v>1866.27</v>
      </c>
      <c r="G43" s="13">
        <f t="shared" si="6"/>
        <v>136.69</v>
      </c>
      <c r="H43" s="73">
        <v>73.239999999999995</v>
      </c>
      <c r="I43" s="13">
        <f t="shared" si="7"/>
        <v>1866.2600000000002</v>
      </c>
      <c r="J43" s="13">
        <f t="shared" si="8"/>
        <v>136.68</v>
      </c>
      <c r="K43" s="27">
        <v>3732.53</v>
      </c>
      <c r="L43" s="190">
        <f t="shared" si="9"/>
        <v>273.37</v>
      </c>
    </row>
    <row r="44" spans="1:12" ht="42.75" customHeight="1">
      <c r="A44" s="256" t="s">
        <v>597</v>
      </c>
      <c r="B44" s="148" t="s">
        <v>753</v>
      </c>
      <c r="C44" s="36" t="s">
        <v>45</v>
      </c>
      <c r="D44" s="36" t="s">
        <v>620</v>
      </c>
      <c r="E44" s="73">
        <v>73.239999999999995</v>
      </c>
      <c r="F44" s="13">
        <f t="shared" si="5"/>
        <v>225</v>
      </c>
      <c r="G44" s="13">
        <f t="shared" si="6"/>
        <v>16.48</v>
      </c>
      <c r="H44" s="73">
        <v>73.239999999999995</v>
      </c>
      <c r="I44" s="13">
        <f t="shared" si="7"/>
        <v>225</v>
      </c>
      <c r="J44" s="13">
        <f t="shared" si="8"/>
        <v>16.48</v>
      </c>
      <c r="K44" s="27">
        <v>450</v>
      </c>
      <c r="L44" s="190">
        <f t="shared" si="9"/>
        <v>32.96</v>
      </c>
    </row>
    <row r="45" spans="1:12" ht="59.25" customHeight="1">
      <c r="A45" s="342" t="s">
        <v>552</v>
      </c>
      <c r="B45" s="148" t="s">
        <v>754</v>
      </c>
      <c r="C45" s="36" t="s">
        <v>45</v>
      </c>
      <c r="D45" s="36" t="s">
        <v>620</v>
      </c>
      <c r="E45" s="73">
        <v>73.239999999999995</v>
      </c>
      <c r="F45" s="13">
        <f t="shared" si="5"/>
        <v>800</v>
      </c>
      <c r="G45" s="13">
        <f t="shared" si="6"/>
        <v>58.59</v>
      </c>
      <c r="H45" s="73">
        <v>73.239999999999995</v>
      </c>
      <c r="I45" s="13">
        <f t="shared" si="7"/>
        <v>800</v>
      </c>
      <c r="J45" s="13">
        <f t="shared" si="8"/>
        <v>58.59</v>
      </c>
      <c r="K45" s="27">
        <v>1600</v>
      </c>
      <c r="L45" s="190">
        <f t="shared" si="9"/>
        <v>117.18</v>
      </c>
    </row>
    <row r="46" spans="1:12" ht="69" customHeight="1">
      <c r="A46" s="342"/>
      <c r="B46" s="262" t="s">
        <v>902</v>
      </c>
      <c r="C46" s="71" t="s">
        <v>63</v>
      </c>
      <c r="D46" s="36" t="s">
        <v>402</v>
      </c>
      <c r="E46" s="73">
        <v>196.94</v>
      </c>
      <c r="F46" s="13">
        <f t="shared" si="5"/>
        <v>350</v>
      </c>
      <c r="G46" s="13">
        <f t="shared" si="6"/>
        <v>68.930000000000007</v>
      </c>
      <c r="H46" s="73">
        <v>196.94</v>
      </c>
      <c r="I46" s="13">
        <f t="shared" si="7"/>
        <v>350</v>
      </c>
      <c r="J46" s="13">
        <f t="shared" si="8"/>
        <v>68.930000000000007</v>
      </c>
      <c r="K46" s="27">
        <v>700</v>
      </c>
      <c r="L46" s="190">
        <f t="shared" si="9"/>
        <v>137.86000000000001</v>
      </c>
    </row>
    <row r="47" spans="1:12" ht="57.2" customHeight="1">
      <c r="A47" s="256" t="s">
        <v>555</v>
      </c>
      <c r="B47" s="148" t="s">
        <v>755</v>
      </c>
      <c r="C47" s="36" t="s">
        <v>45</v>
      </c>
      <c r="D47" s="36" t="s">
        <v>620</v>
      </c>
      <c r="E47" s="73">
        <v>73.239999999999995</v>
      </c>
      <c r="F47" s="13">
        <f t="shared" si="5"/>
        <v>13500</v>
      </c>
      <c r="G47" s="13">
        <f t="shared" si="6"/>
        <v>988.74</v>
      </c>
      <c r="H47" s="73">
        <v>73.239999999999995</v>
      </c>
      <c r="I47" s="13">
        <f t="shared" si="7"/>
        <v>13500</v>
      </c>
      <c r="J47" s="13">
        <f t="shared" si="8"/>
        <v>988.74</v>
      </c>
      <c r="K47" s="27">
        <v>27000</v>
      </c>
      <c r="L47" s="190">
        <f t="shared" si="9"/>
        <v>1977.48</v>
      </c>
    </row>
    <row r="48" spans="1:12" ht="50.25" customHeight="1">
      <c r="A48" s="256" t="s">
        <v>557</v>
      </c>
      <c r="B48" s="148" t="s">
        <v>756</v>
      </c>
      <c r="C48" s="36" t="s">
        <v>45</v>
      </c>
      <c r="D48" s="36" t="s">
        <v>620</v>
      </c>
      <c r="E48" s="73">
        <v>73.239999999999995</v>
      </c>
      <c r="F48" s="13">
        <f t="shared" si="5"/>
        <v>4500</v>
      </c>
      <c r="G48" s="13">
        <f t="shared" si="6"/>
        <v>329.58</v>
      </c>
      <c r="H48" s="73">
        <v>73.239999999999995</v>
      </c>
      <c r="I48" s="13">
        <f t="shared" si="7"/>
        <v>4500</v>
      </c>
      <c r="J48" s="13">
        <f t="shared" si="8"/>
        <v>329.58</v>
      </c>
      <c r="K48" s="27">
        <v>9000</v>
      </c>
      <c r="L48" s="190">
        <f t="shared" si="9"/>
        <v>659.16</v>
      </c>
    </row>
    <row r="49" spans="1:12" ht="49.7" customHeight="1">
      <c r="A49" s="342" t="s">
        <v>628</v>
      </c>
      <c r="B49" s="148" t="s">
        <v>757</v>
      </c>
      <c r="C49" s="36" t="s">
        <v>45</v>
      </c>
      <c r="D49" s="36" t="s">
        <v>620</v>
      </c>
      <c r="E49" s="73">
        <v>73.239999999999995</v>
      </c>
      <c r="F49" s="13">
        <f t="shared" si="5"/>
        <v>140</v>
      </c>
      <c r="G49" s="13">
        <f t="shared" si="6"/>
        <v>10.25</v>
      </c>
      <c r="H49" s="73">
        <v>73.239999999999995</v>
      </c>
      <c r="I49" s="13">
        <f t="shared" si="7"/>
        <v>140</v>
      </c>
      <c r="J49" s="13">
        <f t="shared" si="8"/>
        <v>10.25</v>
      </c>
      <c r="K49" s="27">
        <v>280</v>
      </c>
      <c r="L49" s="190">
        <f t="shared" si="9"/>
        <v>20.5</v>
      </c>
    </row>
    <row r="50" spans="1:12" ht="56.45" customHeight="1">
      <c r="A50" s="342"/>
      <c r="B50" s="148" t="s">
        <v>758</v>
      </c>
      <c r="C50" s="36" t="s">
        <v>45</v>
      </c>
      <c r="D50" s="36" t="s">
        <v>620</v>
      </c>
      <c r="E50" s="73">
        <v>73.239999999999995</v>
      </c>
      <c r="F50" s="13">
        <f t="shared" si="5"/>
        <v>10000</v>
      </c>
      <c r="G50" s="13">
        <f t="shared" si="6"/>
        <v>732.4</v>
      </c>
      <c r="H50" s="73">
        <v>73.239999999999995</v>
      </c>
      <c r="I50" s="13">
        <f t="shared" si="7"/>
        <v>10000</v>
      </c>
      <c r="J50" s="13">
        <f t="shared" si="8"/>
        <v>732.4</v>
      </c>
      <c r="K50" s="27">
        <v>20000</v>
      </c>
      <c r="L50" s="190">
        <f t="shared" si="9"/>
        <v>1464.8</v>
      </c>
    </row>
    <row r="51" spans="1:12" ht="55.5" customHeight="1">
      <c r="A51" s="342" t="s">
        <v>559</v>
      </c>
      <c r="B51" s="148" t="s">
        <v>759</v>
      </c>
      <c r="C51" s="36" t="s">
        <v>45</v>
      </c>
      <c r="D51" s="36" t="s">
        <v>620</v>
      </c>
      <c r="E51" s="73">
        <v>73.239999999999995</v>
      </c>
      <c r="F51" s="13">
        <f t="shared" si="5"/>
        <v>500</v>
      </c>
      <c r="G51" s="13">
        <f t="shared" si="6"/>
        <v>36.619999999999997</v>
      </c>
      <c r="H51" s="73">
        <v>73.239999999999995</v>
      </c>
      <c r="I51" s="13">
        <f t="shared" si="7"/>
        <v>500</v>
      </c>
      <c r="J51" s="13">
        <f t="shared" si="8"/>
        <v>36.619999999999997</v>
      </c>
      <c r="K51" s="27">
        <v>1000</v>
      </c>
      <c r="L51" s="190">
        <f t="shared" si="9"/>
        <v>73.239999999999995</v>
      </c>
    </row>
    <row r="52" spans="1:12" ht="56.45" customHeight="1">
      <c r="A52" s="342"/>
      <c r="B52" s="148" t="s">
        <v>760</v>
      </c>
      <c r="C52" s="36" t="s">
        <v>45</v>
      </c>
      <c r="D52" s="36" t="s">
        <v>620</v>
      </c>
      <c r="E52" s="73">
        <v>73.239999999999995</v>
      </c>
      <c r="F52" s="13">
        <f t="shared" si="5"/>
        <v>5752.5</v>
      </c>
      <c r="G52" s="13">
        <f t="shared" si="6"/>
        <v>421.31</v>
      </c>
      <c r="H52" s="73">
        <v>73.239999999999995</v>
      </c>
      <c r="I52" s="13">
        <f t="shared" si="7"/>
        <v>5752.5</v>
      </c>
      <c r="J52" s="13">
        <f t="shared" si="8"/>
        <v>421.31</v>
      </c>
      <c r="K52" s="27">
        <v>11505</v>
      </c>
      <c r="L52" s="190">
        <f t="shared" si="9"/>
        <v>842.62</v>
      </c>
    </row>
    <row r="53" spans="1:12" ht="57.2" customHeight="1">
      <c r="A53" s="342" t="s">
        <v>428</v>
      </c>
      <c r="B53" s="148" t="s">
        <v>761</v>
      </c>
      <c r="C53" s="36" t="s">
        <v>45</v>
      </c>
      <c r="D53" s="36" t="s">
        <v>620</v>
      </c>
      <c r="E53" s="73">
        <v>73.239999999999995</v>
      </c>
      <c r="F53" s="13">
        <f t="shared" si="5"/>
        <v>1400</v>
      </c>
      <c r="G53" s="13">
        <f t="shared" si="6"/>
        <v>102.54</v>
      </c>
      <c r="H53" s="73">
        <v>73.239999999999995</v>
      </c>
      <c r="I53" s="13">
        <f t="shared" si="7"/>
        <v>1400</v>
      </c>
      <c r="J53" s="13">
        <f t="shared" si="8"/>
        <v>102.54</v>
      </c>
      <c r="K53" s="27">
        <v>2800</v>
      </c>
      <c r="L53" s="190">
        <f t="shared" si="9"/>
        <v>205.08</v>
      </c>
    </row>
    <row r="54" spans="1:12" ht="58.9" customHeight="1">
      <c r="A54" s="342"/>
      <c r="B54" s="148" t="s">
        <v>762</v>
      </c>
      <c r="C54" s="36" t="s">
        <v>45</v>
      </c>
      <c r="D54" s="36" t="s">
        <v>620</v>
      </c>
      <c r="E54" s="73">
        <v>73.239999999999995</v>
      </c>
      <c r="F54" s="13">
        <f t="shared" si="5"/>
        <v>28500</v>
      </c>
      <c r="G54" s="13">
        <f t="shared" si="6"/>
        <v>2087.34</v>
      </c>
      <c r="H54" s="73">
        <v>73.239999999999995</v>
      </c>
      <c r="I54" s="13">
        <f t="shared" si="7"/>
        <v>28500</v>
      </c>
      <c r="J54" s="13">
        <f t="shared" si="8"/>
        <v>2087.34</v>
      </c>
      <c r="K54" s="27">
        <v>57000</v>
      </c>
      <c r="L54" s="190">
        <f t="shared" si="9"/>
        <v>4174.68</v>
      </c>
    </row>
    <row r="55" spans="1:12" ht="54.75" customHeight="1">
      <c r="A55" s="342" t="s">
        <v>430</v>
      </c>
      <c r="B55" s="148" t="s">
        <v>763</v>
      </c>
      <c r="C55" s="36" t="s">
        <v>45</v>
      </c>
      <c r="D55" s="36" t="s">
        <v>620</v>
      </c>
      <c r="E55" s="73">
        <v>73.239999999999995</v>
      </c>
      <c r="F55" s="13">
        <f t="shared" si="5"/>
        <v>225</v>
      </c>
      <c r="G55" s="13">
        <f t="shared" si="6"/>
        <v>16.48</v>
      </c>
      <c r="H55" s="73">
        <v>73.239999999999995</v>
      </c>
      <c r="I55" s="13">
        <f t="shared" si="7"/>
        <v>225</v>
      </c>
      <c r="J55" s="13">
        <f t="shared" si="8"/>
        <v>16.48</v>
      </c>
      <c r="K55" s="27">
        <v>450</v>
      </c>
      <c r="L55" s="190">
        <f t="shared" si="9"/>
        <v>32.96</v>
      </c>
    </row>
    <row r="56" spans="1:12" ht="58.9" customHeight="1">
      <c r="A56" s="342"/>
      <c r="B56" s="148" t="s">
        <v>764</v>
      </c>
      <c r="C56" s="36" t="s">
        <v>45</v>
      </c>
      <c r="D56" s="36" t="s">
        <v>620</v>
      </c>
      <c r="E56" s="73">
        <v>73.239999999999995</v>
      </c>
      <c r="F56" s="13">
        <f t="shared" si="5"/>
        <v>425</v>
      </c>
      <c r="G56" s="13">
        <f t="shared" si="6"/>
        <v>31.13</v>
      </c>
      <c r="H56" s="73">
        <v>73.239999999999995</v>
      </c>
      <c r="I56" s="13">
        <f t="shared" si="7"/>
        <v>425</v>
      </c>
      <c r="J56" s="13">
        <f t="shared" si="8"/>
        <v>31.13</v>
      </c>
      <c r="K56" s="27">
        <v>850</v>
      </c>
      <c r="L56" s="190">
        <f t="shared" si="9"/>
        <v>62.26</v>
      </c>
    </row>
    <row r="57" spans="1:12" ht="57.95" customHeight="1">
      <c r="A57" s="342" t="s">
        <v>134</v>
      </c>
      <c r="B57" s="148" t="s">
        <v>765</v>
      </c>
      <c r="C57" s="36" t="s">
        <v>45</v>
      </c>
      <c r="D57" s="36" t="s">
        <v>620</v>
      </c>
      <c r="E57" s="73">
        <v>73.239999999999995</v>
      </c>
      <c r="F57" s="13">
        <f t="shared" si="5"/>
        <v>342.75</v>
      </c>
      <c r="G57" s="13">
        <f t="shared" si="6"/>
        <v>25.1</v>
      </c>
      <c r="H57" s="73">
        <v>73.239999999999995</v>
      </c>
      <c r="I57" s="13">
        <f t="shared" si="7"/>
        <v>342.75</v>
      </c>
      <c r="J57" s="13">
        <f t="shared" si="8"/>
        <v>25.1</v>
      </c>
      <c r="K57" s="27">
        <v>685.5</v>
      </c>
      <c r="L57" s="190">
        <f t="shared" si="9"/>
        <v>50.2</v>
      </c>
    </row>
    <row r="58" spans="1:12" ht="57" customHeight="1">
      <c r="A58" s="342"/>
      <c r="B58" s="148" t="s">
        <v>766</v>
      </c>
      <c r="C58" s="36" t="s">
        <v>38</v>
      </c>
      <c r="D58" s="36" t="s">
        <v>620</v>
      </c>
      <c r="E58" s="73">
        <v>85.91</v>
      </c>
      <c r="F58" s="13">
        <f t="shared" si="5"/>
        <v>59.92</v>
      </c>
      <c r="G58" s="13">
        <f t="shared" si="6"/>
        <v>5.15</v>
      </c>
      <c r="H58" s="73">
        <v>85.91</v>
      </c>
      <c r="I58" s="13">
        <f t="shared" si="7"/>
        <v>59.91</v>
      </c>
      <c r="J58" s="13">
        <f t="shared" si="8"/>
        <v>5.15</v>
      </c>
      <c r="K58" s="27">
        <v>119.83</v>
      </c>
      <c r="L58" s="190">
        <f t="shared" si="9"/>
        <v>10.3</v>
      </c>
    </row>
    <row r="59" spans="1:12" ht="49.7" customHeight="1">
      <c r="A59" s="342" t="s">
        <v>137</v>
      </c>
      <c r="B59" s="148" t="s">
        <v>767</v>
      </c>
      <c r="C59" s="71" t="s">
        <v>63</v>
      </c>
      <c r="D59" s="36" t="s">
        <v>402</v>
      </c>
      <c r="E59" s="73">
        <v>196.94</v>
      </c>
      <c r="F59" s="13">
        <f t="shared" si="5"/>
        <v>241.47</v>
      </c>
      <c r="G59" s="13">
        <f t="shared" si="6"/>
        <v>47.56</v>
      </c>
      <c r="H59" s="73">
        <v>196.94</v>
      </c>
      <c r="I59" s="13">
        <f t="shared" si="7"/>
        <v>241.47</v>
      </c>
      <c r="J59" s="13">
        <f t="shared" si="8"/>
        <v>47.56</v>
      </c>
      <c r="K59" s="27">
        <v>482.94</v>
      </c>
      <c r="L59" s="190">
        <f t="shared" si="9"/>
        <v>95.12</v>
      </c>
    </row>
    <row r="60" spans="1:12" ht="45.6" customHeight="1">
      <c r="A60" s="342"/>
      <c r="B60" s="148" t="s">
        <v>768</v>
      </c>
      <c r="C60" s="71" t="s">
        <v>63</v>
      </c>
      <c r="D60" s="36" t="s">
        <v>402</v>
      </c>
      <c r="E60" s="73">
        <v>196.94</v>
      </c>
      <c r="F60" s="13">
        <f t="shared" si="5"/>
        <v>2861.11</v>
      </c>
      <c r="G60" s="13">
        <f t="shared" si="6"/>
        <v>563.47</v>
      </c>
      <c r="H60" s="73">
        <v>196.94</v>
      </c>
      <c r="I60" s="13">
        <f t="shared" si="7"/>
        <v>2861.1</v>
      </c>
      <c r="J60" s="13">
        <f t="shared" si="8"/>
        <v>563.47</v>
      </c>
      <c r="K60" s="27">
        <v>5722.21</v>
      </c>
      <c r="L60" s="190">
        <f t="shared" si="9"/>
        <v>1126.94</v>
      </c>
    </row>
    <row r="61" spans="1:12" ht="60.4" customHeight="1">
      <c r="A61" s="342" t="s">
        <v>629</v>
      </c>
      <c r="B61" s="148" t="s">
        <v>769</v>
      </c>
      <c r="C61" s="36" t="s">
        <v>45</v>
      </c>
      <c r="D61" s="36" t="s">
        <v>620</v>
      </c>
      <c r="E61" s="73">
        <v>73.239999999999995</v>
      </c>
      <c r="F61" s="13">
        <f t="shared" si="5"/>
        <v>4500</v>
      </c>
      <c r="G61" s="13">
        <f t="shared" si="6"/>
        <v>329.58</v>
      </c>
      <c r="H61" s="73">
        <v>73.239999999999995</v>
      </c>
      <c r="I61" s="13">
        <f t="shared" si="7"/>
        <v>4500</v>
      </c>
      <c r="J61" s="13">
        <f t="shared" si="8"/>
        <v>329.58</v>
      </c>
      <c r="K61" s="27">
        <v>9000</v>
      </c>
      <c r="L61" s="190">
        <f t="shared" si="9"/>
        <v>659.16</v>
      </c>
    </row>
    <row r="62" spans="1:12" ht="65.25" customHeight="1">
      <c r="A62" s="342"/>
      <c r="B62" s="148" t="s">
        <v>770</v>
      </c>
      <c r="C62" s="36" t="s">
        <v>45</v>
      </c>
      <c r="D62" s="36" t="s">
        <v>620</v>
      </c>
      <c r="E62" s="73">
        <v>73.239999999999995</v>
      </c>
      <c r="F62" s="13">
        <f t="shared" si="5"/>
        <v>493.25</v>
      </c>
      <c r="G62" s="13">
        <f t="shared" si="6"/>
        <v>36.130000000000003</v>
      </c>
      <c r="H62" s="73">
        <v>73.239999999999995</v>
      </c>
      <c r="I62" s="13">
        <f t="shared" si="7"/>
        <v>493.25</v>
      </c>
      <c r="J62" s="13">
        <f t="shared" si="8"/>
        <v>36.130000000000003</v>
      </c>
      <c r="K62" s="27">
        <v>986.5</v>
      </c>
      <c r="L62" s="190">
        <f t="shared" si="9"/>
        <v>72.260000000000005</v>
      </c>
    </row>
    <row r="63" spans="1:12" ht="58.5" customHeight="1">
      <c r="A63" s="256" t="s">
        <v>437</v>
      </c>
      <c r="B63" s="261" t="s">
        <v>901</v>
      </c>
      <c r="C63" s="71" t="s">
        <v>63</v>
      </c>
      <c r="D63" s="36" t="s">
        <v>402</v>
      </c>
      <c r="E63" s="73">
        <v>196.94</v>
      </c>
      <c r="F63" s="13">
        <f t="shared" si="5"/>
        <v>4350</v>
      </c>
      <c r="G63" s="13">
        <f t="shared" si="6"/>
        <v>856.69</v>
      </c>
      <c r="H63" s="73">
        <v>196.94</v>
      </c>
      <c r="I63" s="13">
        <f t="shared" si="7"/>
        <v>4350</v>
      </c>
      <c r="J63" s="13">
        <f t="shared" si="8"/>
        <v>856.69</v>
      </c>
      <c r="K63" s="27">
        <v>8700</v>
      </c>
      <c r="L63" s="190">
        <f t="shared" si="9"/>
        <v>1713.38</v>
      </c>
    </row>
    <row r="64" spans="1:12" ht="54.75" customHeight="1">
      <c r="A64" s="342" t="s">
        <v>144</v>
      </c>
      <c r="B64" s="148" t="s">
        <v>771</v>
      </c>
      <c r="C64" s="298" t="s">
        <v>39</v>
      </c>
      <c r="D64" s="36" t="s">
        <v>620</v>
      </c>
      <c r="E64" s="73">
        <v>216.14</v>
      </c>
      <c r="F64" s="13">
        <f t="shared" si="5"/>
        <v>75</v>
      </c>
      <c r="G64" s="13">
        <f t="shared" si="6"/>
        <v>16.21</v>
      </c>
      <c r="H64" s="73">
        <v>216.14</v>
      </c>
      <c r="I64" s="13">
        <f t="shared" si="7"/>
        <v>75</v>
      </c>
      <c r="J64" s="13">
        <f t="shared" si="8"/>
        <v>16.21</v>
      </c>
      <c r="K64" s="27">
        <v>150</v>
      </c>
      <c r="L64" s="190">
        <f t="shared" si="9"/>
        <v>32.42</v>
      </c>
    </row>
    <row r="65" spans="1:12" ht="44.85" customHeight="1">
      <c r="A65" s="342"/>
      <c r="B65" s="148" t="s">
        <v>772</v>
      </c>
      <c r="C65" s="298"/>
      <c r="D65" s="36" t="s">
        <v>620</v>
      </c>
      <c r="E65" s="73">
        <v>216.14</v>
      </c>
      <c r="F65" s="13">
        <f t="shared" si="5"/>
        <v>750</v>
      </c>
      <c r="G65" s="13">
        <f t="shared" si="6"/>
        <v>162.11000000000001</v>
      </c>
      <c r="H65" s="73">
        <v>216.14</v>
      </c>
      <c r="I65" s="13">
        <f t="shared" si="7"/>
        <v>750</v>
      </c>
      <c r="J65" s="13">
        <f t="shared" si="8"/>
        <v>162.11000000000001</v>
      </c>
      <c r="K65" s="27">
        <v>1500</v>
      </c>
      <c r="L65" s="190">
        <f t="shared" si="9"/>
        <v>324.22000000000003</v>
      </c>
    </row>
    <row r="66" spans="1:12" ht="60.4" customHeight="1">
      <c r="A66" s="342" t="s">
        <v>146</v>
      </c>
      <c r="B66" s="148" t="s">
        <v>773</v>
      </c>
      <c r="C66" s="36" t="s">
        <v>157</v>
      </c>
      <c r="D66" s="36" t="s">
        <v>630</v>
      </c>
      <c r="E66" s="73">
        <v>87.42</v>
      </c>
      <c r="F66" s="13">
        <f t="shared" si="5"/>
        <v>80.5</v>
      </c>
      <c r="G66" s="13">
        <f t="shared" si="6"/>
        <v>7.04</v>
      </c>
      <c r="H66" s="73">
        <v>87.42</v>
      </c>
      <c r="I66" s="13">
        <f t="shared" si="7"/>
        <v>80.5</v>
      </c>
      <c r="J66" s="13">
        <f t="shared" si="8"/>
        <v>7.04</v>
      </c>
      <c r="K66" s="27">
        <v>161</v>
      </c>
      <c r="L66" s="190">
        <f t="shared" si="9"/>
        <v>14.08</v>
      </c>
    </row>
    <row r="67" spans="1:12" ht="60.4" customHeight="1">
      <c r="A67" s="342"/>
      <c r="B67" s="148" t="s">
        <v>774</v>
      </c>
      <c r="C67" s="36" t="s">
        <v>157</v>
      </c>
      <c r="D67" s="36" t="s">
        <v>630</v>
      </c>
      <c r="E67" s="73">
        <v>87.42</v>
      </c>
      <c r="F67" s="13">
        <f t="shared" si="5"/>
        <v>1115</v>
      </c>
      <c r="G67" s="13">
        <f t="shared" si="6"/>
        <v>97.47</v>
      </c>
      <c r="H67" s="73">
        <v>87.42</v>
      </c>
      <c r="I67" s="13">
        <f t="shared" si="7"/>
        <v>1115</v>
      </c>
      <c r="J67" s="13">
        <f t="shared" si="8"/>
        <v>97.47</v>
      </c>
      <c r="K67" s="27">
        <v>2230</v>
      </c>
      <c r="L67" s="190">
        <f t="shared" si="9"/>
        <v>194.94</v>
      </c>
    </row>
    <row r="68" spans="1:12" ht="46.35" customHeight="1">
      <c r="A68" s="342" t="s">
        <v>149</v>
      </c>
      <c r="B68" s="148" t="s">
        <v>775</v>
      </c>
      <c r="C68" s="36" t="s">
        <v>45</v>
      </c>
      <c r="D68" s="36" t="s">
        <v>620</v>
      </c>
      <c r="E68" s="73">
        <v>73.239999999999995</v>
      </c>
      <c r="F68" s="13">
        <f t="shared" si="5"/>
        <v>18.53</v>
      </c>
      <c r="G68" s="13">
        <f t="shared" si="6"/>
        <v>1.36</v>
      </c>
      <c r="H68" s="73">
        <v>73.239999999999995</v>
      </c>
      <c r="I68" s="13">
        <f t="shared" si="7"/>
        <v>18.519999999999996</v>
      </c>
      <c r="J68" s="13">
        <f t="shared" si="8"/>
        <v>1.36</v>
      </c>
      <c r="K68" s="27">
        <v>37.049999999999997</v>
      </c>
      <c r="L68" s="190">
        <f t="shared" si="9"/>
        <v>2.72</v>
      </c>
    </row>
    <row r="69" spans="1:12" ht="52.5" customHeight="1">
      <c r="A69" s="342"/>
      <c r="B69" s="148" t="s">
        <v>776</v>
      </c>
      <c r="C69" s="36" t="s">
        <v>45</v>
      </c>
      <c r="D69" s="36" t="s">
        <v>620</v>
      </c>
      <c r="E69" s="73">
        <v>73.239999999999995</v>
      </c>
      <c r="F69" s="13">
        <f t="shared" si="5"/>
        <v>1000.36</v>
      </c>
      <c r="G69" s="13">
        <f t="shared" si="6"/>
        <v>73.27</v>
      </c>
      <c r="H69" s="73">
        <v>73.239999999999995</v>
      </c>
      <c r="I69" s="13">
        <f t="shared" si="7"/>
        <v>1000.36</v>
      </c>
      <c r="J69" s="13">
        <f t="shared" si="8"/>
        <v>73.27</v>
      </c>
      <c r="K69" s="27">
        <v>2000.72</v>
      </c>
      <c r="L69" s="190">
        <f t="shared" si="9"/>
        <v>146.54</v>
      </c>
    </row>
    <row r="70" spans="1:12" ht="58.9" customHeight="1">
      <c r="A70" s="342" t="s">
        <v>152</v>
      </c>
      <c r="B70" s="148" t="s">
        <v>777</v>
      </c>
      <c r="C70" s="36" t="s">
        <v>45</v>
      </c>
      <c r="D70" s="36" t="s">
        <v>620</v>
      </c>
      <c r="E70" s="73">
        <v>73.239999999999995</v>
      </c>
      <c r="F70" s="13">
        <f t="shared" si="5"/>
        <v>1700</v>
      </c>
      <c r="G70" s="13">
        <f t="shared" si="6"/>
        <v>124.51</v>
      </c>
      <c r="H70" s="73">
        <v>73.239999999999995</v>
      </c>
      <c r="I70" s="13">
        <f t="shared" si="7"/>
        <v>1700</v>
      </c>
      <c r="J70" s="13">
        <f t="shared" si="8"/>
        <v>124.51</v>
      </c>
      <c r="K70" s="27">
        <v>3400</v>
      </c>
      <c r="L70" s="190">
        <f t="shared" si="9"/>
        <v>249.02</v>
      </c>
    </row>
    <row r="71" spans="1:12" ht="63.75" customHeight="1">
      <c r="A71" s="342"/>
      <c r="B71" s="148" t="s">
        <v>778</v>
      </c>
      <c r="C71" s="36" t="s">
        <v>45</v>
      </c>
      <c r="D71" s="36" t="s">
        <v>620</v>
      </c>
      <c r="E71" s="73">
        <v>73.239999999999995</v>
      </c>
      <c r="F71" s="13">
        <f t="shared" si="5"/>
        <v>1900</v>
      </c>
      <c r="G71" s="13">
        <f t="shared" si="6"/>
        <v>139.16</v>
      </c>
      <c r="H71" s="73">
        <v>73.239999999999995</v>
      </c>
      <c r="I71" s="13">
        <f t="shared" si="7"/>
        <v>1900</v>
      </c>
      <c r="J71" s="13">
        <f t="shared" si="8"/>
        <v>139.16</v>
      </c>
      <c r="K71" s="27">
        <v>3800</v>
      </c>
      <c r="L71" s="190">
        <f t="shared" si="9"/>
        <v>278.32</v>
      </c>
    </row>
    <row r="72" spans="1:12" ht="54.75" customHeight="1">
      <c r="A72" s="256" t="s">
        <v>155</v>
      </c>
      <c r="B72" s="148" t="s">
        <v>779</v>
      </c>
      <c r="C72" s="36" t="s">
        <v>45</v>
      </c>
      <c r="D72" s="36" t="s">
        <v>620</v>
      </c>
      <c r="E72" s="73">
        <v>73.239999999999995</v>
      </c>
      <c r="F72" s="13">
        <f t="shared" ref="F72:F88" si="10">ROUND(K72/12*6,2)</f>
        <v>6750</v>
      </c>
      <c r="G72" s="13">
        <f t="shared" ref="G72:G88" si="11">ROUND(E72*F72/1000,2)</f>
        <v>494.37</v>
      </c>
      <c r="H72" s="73">
        <v>73.239999999999995</v>
      </c>
      <c r="I72" s="13">
        <f t="shared" ref="I72:I88" si="12">K72-F72</f>
        <v>6750</v>
      </c>
      <c r="J72" s="13">
        <f t="shared" ref="J72:J88" si="13">ROUND(H72*I72/1000,2)</f>
        <v>494.37</v>
      </c>
      <c r="K72" s="27">
        <v>13500</v>
      </c>
      <c r="L72" s="190">
        <f t="shared" ref="L72:L88" si="14">G72+J72</f>
        <v>988.74</v>
      </c>
    </row>
    <row r="73" spans="1:12" ht="66.75" customHeight="1">
      <c r="A73" s="342" t="s">
        <v>450</v>
      </c>
      <c r="B73" s="148" t="s">
        <v>780</v>
      </c>
      <c r="C73" s="36" t="s">
        <v>45</v>
      </c>
      <c r="D73" s="36" t="s">
        <v>620</v>
      </c>
      <c r="E73" s="73">
        <v>73.239999999999995</v>
      </c>
      <c r="F73" s="13">
        <f t="shared" si="10"/>
        <v>28.5</v>
      </c>
      <c r="G73" s="13">
        <f t="shared" si="11"/>
        <v>2.09</v>
      </c>
      <c r="H73" s="73">
        <v>73.239999999999995</v>
      </c>
      <c r="I73" s="13">
        <f t="shared" si="12"/>
        <v>28.5</v>
      </c>
      <c r="J73" s="13">
        <f t="shared" si="13"/>
        <v>2.09</v>
      </c>
      <c r="K73" s="27">
        <v>57</v>
      </c>
      <c r="L73" s="190">
        <f t="shared" si="14"/>
        <v>4.18</v>
      </c>
    </row>
    <row r="74" spans="1:12" ht="67.900000000000006" customHeight="1">
      <c r="A74" s="342"/>
      <c r="B74" s="148" t="s">
        <v>781</v>
      </c>
      <c r="C74" s="36" t="s">
        <v>45</v>
      </c>
      <c r="D74" s="36" t="s">
        <v>620</v>
      </c>
      <c r="E74" s="73">
        <v>73.239999999999995</v>
      </c>
      <c r="F74" s="13">
        <f t="shared" si="10"/>
        <v>4500</v>
      </c>
      <c r="G74" s="13">
        <f t="shared" si="11"/>
        <v>329.58</v>
      </c>
      <c r="H74" s="73">
        <v>73.239999999999995</v>
      </c>
      <c r="I74" s="13">
        <f t="shared" si="12"/>
        <v>4500</v>
      </c>
      <c r="J74" s="13">
        <f t="shared" si="13"/>
        <v>329.58</v>
      </c>
      <c r="K74" s="27">
        <v>9000</v>
      </c>
      <c r="L74" s="190">
        <f t="shared" si="14"/>
        <v>659.16</v>
      </c>
    </row>
    <row r="75" spans="1:12" ht="53.25" customHeight="1">
      <c r="A75" s="342"/>
      <c r="B75" s="148" t="s">
        <v>782</v>
      </c>
      <c r="C75" s="36" t="s">
        <v>45</v>
      </c>
      <c r="D75" s="36" t="s">
        <v>620</v>
      </c>
      <c r="E75" s="73">
        <v>73.239999999999995</v>
      </c>
      <c r="F75" s="13">
        <f t="shared" si="10"/>
        <v>7972.53</v>
      </c>
      <c r="G75" s="13">
        <f t="shared" si="11"/>
        <v>583.91</v>
      </c>
      <c r="H75" s="73">
        <v>73.239999999999995</v>
      </c>
      <c r="I75" s="13">
        <f t="shared" si="12"/>
        <v>7972.5199999999995</v>
      </c>
      <c r="J75" s="13">
        <f t="shared" si="13"/>
        <v>583.91</v>
      </c>
      <c r="K75" s="27">
        <v>15945.05</v>
      </c>
      <c r="L75" s="190">
        <f t="shared" si="14"/>
        <v>1167.82</v>
      </c>
    </row>
    <row r="76" spans="1:12" ht="63" customHeight="1">
      <c r="A76" s="256" t="s">
        <v>163</v>
      </c>
      <c r="B76" s="148" t="s">
        <v>783</v>
      </c>
      <c r="C76" s="36" t="s">
        <v>45</v>
      </c>
      <c r="D76" s="36" t="s">
        <v>620</v>
      </c>
      <c r="E76" s="73">
        <v>73.239999999999995</v>
      </c>
      <c r="F76" s="13">
        <f t="shared" si="10"/>
        <v>3000</v>
      </c>
      <c r="G76" s="13">
        <f t="shared" si="11"/>
        <v>219.72</v>
      </c>
      <c r="H76" s="73">
        <v>73.239999999999995</v>
      </c>
      <c r="I76" s="13">
        <f t="shared" si="12"/>
        <v>3000</v>
      </c>
      <c r="J76" s="13">
        <f t="shared" si="13"/>
        <v>219.72</v>
      </c>
      <c r="K76" s="27">
        <v>6000</v>
      </c>
      <c r="L76" s="190">
        <f t="shared" si="14"/>
        <v>439.44</v>
      </c>
    </row>
    <row r="77" spans="1:12" ht="50.45" customHeight="1">
      <c r="A77" s="256" t="s">
        <v>632</v>
      </c>
      <c r="B77" s="148" t="s">
        <v>784</v>
      </c>
      <c r="C77" s="36" t="s">
        <v>45</v>
      </c>
      <c r="D77" s="36" t="s">
        <v>620</v>
      </c>
      <c r="E77" s="73">
        <v>73.239999999999995</v>
      </c>
      <c r="F77" s="13">
        <f t="shared" si="10"/>
        <v>3050</v>
      </c>
      <c r="G77" s="13">
        <f t="shared" si="11"/>
        <v>223.38</v>
      </c>
      <c r="H77" s="73">
        <v>73.239999999999995</v>
      </c>
      <c r="I77" s="13">
        <f t="shared" si="12"/>
        <v>3050</v>
      </c>
      <c r="J77" s="13">
        <f t="shared" si="13"/>
        <v>223.38</v>
      </c>
      <c r="K77" s="27">
        <v>6100</v>
      </c>
      <c r="L77" s="190">
        <f t="shared" si="14"/>
        <v>446.76</v>
      </c>
    </row>
    <row r="78" spans="1:12" ht="57.2" customHeight="1">
      <c r="A78" s="342" t="s">
        <v>169</v>
      </c>
      <c r="B78" s="148" t="s">
        <v>785</v>
      </c>
      <c r="C78" s="36" t="s">
        <v>45</v>
      </c>
      <c r="D78" s="36" t="s">
        <v>620</v>
      </c>
      <c r="E78" s="73">
        <v>73.239999999999995</v>
      </c>
      <c r="F78" s="13">
        <f t="shared" si="10"/>
        <v>275</v>
      </c>
      <c r="G78" s="13">
        <f t="shared" si="11"/>
        <v>20.14</v>
      </c>
      <c r="H78" s="73">
        <v>73.239999999999995</v>
      </c>
      <c r="I78" s="13">
        <f t="shared" si="12"/>
        <v>275</v>
      </c>
      <c r="J78" s="13">
        <f t="shared" si="13"/>
        <v>20.14</v>
      </c>
      <c r="K78" s="27">
        <v>550</v>
      </c>
      <c r="L78" s="190">
        <f t="shared" si="14"/>
        <v>40.28</v>
      </c>
    </row>
    <row r="79" spans="1:12" ht="64.7" customHeight="1">
      <c r="A79" s="342"/>
      <c r="B79" s="148" t="s">
        <v>786</v>
      </c>
      <c r="C79" s="36" t="s">
        <v>45</v>
      </c>
      <c r="D79" s="36" t="s">
        <v>620</v>
      </c>
      <c r="E79" s="73">
        <v>73.239999999999995</v>
      </c>
      <c r="F79" s="13">
        <f t="shared" si="10"/>
        <v>509.65</v>
      </c>
      <c r="G79" s="13">
        <f t="shared" si="11"/>
        <v>37.33</v>
      </c>
      <c r="H79" s="73">
        <v>73.239999999999995</v>
      </c>
      <c r="I79" s="13">
        <f t="shared" si="12"/>
        <v>509.64</v>
      </c>
      <c r="J79" s="13">
        <f t="shared" si="13"/>
        <v>37.33</v>
      </c>
      <c r="K79" s="27">
        <v>1019.29</v>
      </c>
      <c r="L79" s="190">
        <f t="shared" si="14"/>
        <v>74.66</v>
      </c>
    </row>
    <row r="80" spans="1:12" ht="55.5" customHeight="1">
      <c r="A80" s="342" t="s">
        <v>633</v>
      </c>
      <c r="B80" s="148" t="s">
        <v>787</v>
      </c>
      <c r="C80" s="36" t="s">
        <v>45</v>
      </c>
      <c r="D80" s="36" t="s">
        <v>620</v>
      </c>
      <c r="E80" s="73">
        <v>73.239999999999995</v>
      </c>
      <c r="F80" s="13">
        <f t="shared" si="10"/>
        <v>102.5</v>
      </c>
      <c r="G80" s="13">
        <f t="shared" si="11"/>
        <v>7.51</v>
      </c>
      <c r="H80" s="73">
        <v>73.239999999999995</v>
      </c>
      <c r="I80" s="13">
        <f t="shared" si="12"/>
        <v>102.5</v>
      </c>
      <c r="J80" s="13">
        <f t="shared" si="13"/>
        <v>7.51</v>
      </c>
      <c r="K80" s="27">
        <v>205</v>
      </c>
      <c r="L80" s="190">
        <f t="shared" si="14"/>
        <v>15.02</v>
      </c>
    </row>
    <row r="81" spans="1:12" ht="50.45" customHeight="1">
      <c r="A81" s="342"/>
      <c r="B81" s="148" t="s">
        <v>788</v>
      </c>
      <c r="C81" s="36" t="s">
        <v>45</v>
      </c>
      <c r="D81" s="36" t="s">
        <v>620</v>
      </c>
      <c r="E81" s="73">
        <v>73.239999999999995</v>
      </c>
      <c r="F81" s="13">
        <f t="shared" si="10"/>
        <v>3250</v>
      </c>
      <c r="G81" s="13">
        <f t="shared" si="11"/>
        <v>238.03</v>
      </c>
      <c r="H81" s="73">
        <v>73.239999999999995</v>
      </c>
      <c r="I81" s="13">
        <f t="shared" si="12"/>
        <v>3250</v>
      </c>
      <c r="J81" s="13">
        <f t="shared" si="13"/>
        <v>238.03</v>
      </c>
      <c r="K81" s="27">
        <v>6500</v>
      </c>
      <c r="L81" s="190">
        <f t="shared" si="14"/>
        <v>476.06</v>
      </c>
    </row>
    <row r="82" spans="1:12" ht="62.1" customHeight="1">
      <c r="A82" s="256" t="s">
        <v>175</v>
      </c>
      <c r="B82" s="148" t="s">
        <v>789</v>
      </c>
      <c r="C82" s="36" t="s">
        <v>45</v>
      </c>
      <c r="D82" s="36" t="s">
        <v>620</v>
      </c>
      <c r="E82" s="73">
        <v>73.239999999999995</v>
      </c>
      <c r="F82" s="13">
        <f t="shared" si="10"/>
        <v>1000</v>
      </c>
      <c r="G82" s="13">
        <f t="shared" si="11"/>
        <v>73.239999999999995</v>
      </c>
      <c r="H82" s="73">
        <v>73.239999999999995</v>
      </c>
      <c r="I82" s="13">
        <f t="shared" si="12"/>
        <v>1000</v>
      </c>
      <c r="J82" s="13">
        <f t="shared" si="13"/>
        <v>73.239999999999995</v>
      </c>
      <c r="K82" s="27">
        <v>2000</v>
      </c>
      <c r="L82" s="190">
        <f t="shared" si="14"/>
        <v>146.47999999999999</v>
      </c>
    </row>
    <row r="83" spans="1:12" ht="54.75" customHeight="1">
      <c r="A83" s="256" t="s">
        <v>177</v>
      </c>
      <c r="B83" s="148" t="s">
        <v>790</v>
      </c>
      <c r="C83" s="36" t="s">
        <v>45</v>
      </c>
      <c r="D83" s="36" t="s">
        <v>620</v>
      </c>
      <c r="E83" s="73">
        <v>73.239999999999995</v>
      </c>
      <c r="F83" s="13">
        <f t="shared" si="10"/>
        <v>1275</v>
      </c>
      <c r="G83" s="13">
        <f t="shared" si="11"/>
        <v>93.38</v>
      </c>
      <c r="H83" s="73">
        <v>73.239999999999995</v>
      </c>
      <c r="I83" s="13">
        <f t="shared" si="12"/>
        <v>1275</v>
      </c>
      <c r="J83" s="13">
        <f t="shared" si="13"/>
        <v>93.38</v>
      </c>
      <c r="K83" s="27">
        <v>2550</v>
      </c>
      <c r="L83" s="190">
        <f t="shared" si="14"/>
        <v>186.76</v>
      </c>
    </row>
    <row r="84" spans="1:12" ht="60" customHeight="1">
      <c r="A84" s="256" t="s">
        <v>462</v>
      </c>
      <c r="B84" s="148" t="s">
        <v>791</v>
      </c>
      <c r="C84" s="36" t="s">
        <v>45</v>
      </c>
      <c r="D84" s="36" t="s">
        <v>620</v>
      </c>
      <c r="E84" s="73">
        <v>73.239999999999995</v>
      </c>
      <c r="F84" s="13">
        <f t="shared" si="10"/>
        <v>245</v>
      </c>
      <c r="G84" s="13">
        <f t="shared" si="11"/>
        <v>17.940000000000001</v>
      </c>
      <c r="H84" s="73">
        <v>73.239999999999995</v>
      </c>
      <c r="I84" s="13">
        <f t="shared" si="12"/>
        <v>245</v>
      </c>
      <c r="J84" s="13">
        <f t="shared" si="13"/>
        <v>17.940000000000001</v>
      </c>
      <c r="K84" s="27">
        <v>490</v>
      </c>
      <c r="L84" s="190">
        <f t="shared" si="14"/>
        <v>35.880000000000003</v>
      </c>
    </row>
    <row r="85" spans="1:12" ht="49.7" customHeight="1">
      <c r="A85" s="342" t="s">
        <v>182</v>
      </c>
      <c r="B85" s="148" t="s">
        <v>792</v>
      </c>
      <c r="C85" s="36" t="s">
        <v>370</v>
      </c>
      <c r="D85" s="36" t="s">
        <v>637</v>
      </c>
      <c r="E85" s="73">
        <v>230.71</v>
      </c>
      <c r="F85" s="13">
        <f t="shared" si="10"/>
        <v>944.17</v>
      </c>
      <c r="G85" s="13">
        <f t="shared" si="11"/>
        <v>217.83</v>
      </c>
      <c r="H85" s="73">
        <v>230.71</v>
      </c>
      <c r="I85" s="13">
        <f t="shared" si="12"/>
        <v>944.16</v>
      </c>
      <c r="J85" s="13">
        <f t="shared" si="13"/>
        <v>217.83</v>
      </c>
      <c r="K85" s="27">
        <v>1888.33</v>
      </c>
      <c r="L85" s="190">
        <f t="shared" si="14"/>
        <v>435.66</v>
      </c>
    </row>
    <row r="86" spans="1:12" ht="49.7" customHeight="1">
      <c r="A86" s="342"/>
      <c r="B86" s="148" t="s">
        <v>793</v>
      </c>
      <c r="C86" s="36" t="s">
        <v>370</v>
      </c>
      <c r="D86" s="36" t="s">
        <v>637</v>
      </c>
      <c r="E86" s="73">
        <v>230.71</v>
      </c>
      <c r="F86" s="13">
        <f t="shared" si="10"/>
        <v>1350</v>
      </c>
      <c r="G86" s="13">
        <f t="shared" si="11"/>
        <v>311.45999999999998</v>
      </c>
      <c r="H86" s="73">
        <v>230.71</v>
      </c>
      <c r="I86" s="13">
        <f t="shared" si="12"/>
        <v>1350</v>
      </c>
      <c r="J86" s="13">
        <f t="shared" si="13"/>
        <v>311.45999999999998</v>
      </c>
      <c r="K86" s="27">
        <v>2700</v>
      </c>
      <c r="L86" s="190">
        <f t="shared" si="14"/>
        <v>622.91999999999996</v>
      </c>
    </row>
    <row r="87" spans="1:12" ht="58.9" customHeight="1">
      <c r="A87" s="342" t="s">
        <v>185</v>
      </c>
      <c r="B87" s="148" t="s">
        <v>794</v>
      </c>
      <c r="C87" s="36" t="s">
        <v>45</v>
      </c>
      <c r="D87" s="36" t="s">
        <v>620</v>
      </c>
      <c r="E87" s="73">
        <v>73.239999999999995</v>
      </c>
      <c r="F87" s="133">
        <f t="shared" si="10"/>
        <v>25.3</v>
      </c>
      <c r="G87" s="133">
        <f t="shared" si="11"/>
        <v>1.85</v>
      </c>
      <c r="H87" s="73">
        <v>73.239999999999995</v>
      </c>
      <c r="I87" s="133">
        <f t="shared" si="12"/>
        <v>25.3</v>
      </c>
      <c r="J87" s="133">
        <f t="shared" si="13"/>
        <v>1.85</v>
      </c>
      <c r="K87" s="27">
        <v>50.6</v>
      </c>
      <c r="L87" s="190">
        <f t="shared" si="14"/>
        <v>3.7</v>
      </c>
    </row>
    <row r="88" spans="1:12" ht="64.7" customHeight="1">
      <c r="A88" s="342"/>
      <c r="B88" s="148" t="s">
        <v>795</v>
      </c>
      <c r="C88" s="36" t="s">
        <v>45</v>
      </c>
      <c r="D88" s="36" t="s">
        <v>620</v>
      </c>
      <c r="E88" s="73">
        <v>73.239999999999995</v>
      </c>
      <c r="F88" s="13">
        <f t="shared" si="10"/>
        <v>420</v>
      </c>
      <c r="G88" s="13">
        <f t="shared" si="11"/>
        <v>30.76</v>
      </c>
      <c r="H88" s="73">
        <v>73.239999999999995</v>
      </c>
      <c r="I88" s="13">
        <f t="shared" si="12"/>
        <v>420</v>
      </c>
      <c r="J88" s="13">
        <f t="shared" si="13"/>
        <v>30.76</v>
      </c>
      <c r="K88" s="27">
        <v>840</v>
      </c>
      <c r="L88" s="190">
        <f t="shared" si="14"/>
        <v>61.52</v>
      </c>
    </row>
    <row r="89" spans="1:12" ht="51.4" customHeight="1">
      <c r="A89" s="342" t="s">
        <v>187</v>
      </c>
      <c r="B89" s="150" t="s">
        <v>700</v>
      </c>
      <c r="C89" s="29"/>
      <c r="D89" s="29"/>
      <c r="E89" s="29"/>
      <c r="F89" s="29">
        <f>SUM(F90:F92)</f>
        <v>859.46</v>
      </c>
      <c r="G89" s="29">
        <f>SUM(G90:G92)</f>
        <v>77.789999999999992</v>
      </c>
      <c r="H89" s="29"/>
      <c r="I89" s="29">
        <f>SUM(I90:I92)</f>
        <v>859.45</v>
      </c>
      <c r="J89" s="29">
        <f>SUM(J90:J92)</f>
        <v>77.789999999999992</v>
      </c>
      <c r="K89" s="29">
        <f>SUM(K90:K92)</f>
        <v>1718.91</v>
      </c>
      <c r="L89" s="225">
        <f>SUM(L90:L92)</f>
        <v>155.57999999999998</v>
      </c>
    </row>
    <row r="90" spans="1:12" ht="48" customHeight="1">
      <c r="A90" s="342"/>
      <c r="B90" s="148" t="s">
        <v>472</v>
      </c>
      <c r="C90" s="74" t="s">
        <v>701</v>
      </c>
      <c r="D90" s="36" t="s">
        <v>702</v>
      </c>
      <c r="E90" s="73">
        <v>85.15</v>
      </c>
      <c r="F90" s="13">
        <f>ROUND(K90/12*6,2)</f>
        <v>500</v>
      </c>
      <c r="G90" s="13">
        <f>ROUND(E90*F90/1000,2)</f>
        <v>42.58</v>
      </c>
      <c r="H90" s="73">
        <v>85.15</v>
      </c>
      <c r="I90" s="13">
        <f>K90-F90</f>
        <v>500</v>
      </c>
      <c r="J90" s="13">
        <f>ROUND(H90*I90/1000,2)</f>
        <v>42.58</v>
      </c>
      <c r="K90" s="27">
        <v>1000</v>
      </c>
      <c r="L90" s="190">
        <f>G90+J90</f>
        <v>85.16</v>
      </c>
    </row>
    <row r="91" spans="1:12" ht="65.45" customHeight="1">
      <c r="A91" s="342"/>
      <c r="B91" s="148" t="s">
        <v>796</v>
      </c>
      <c r="C91" s="36" t="s">
        <v>206</v>
      </c>
      <c r="D91" s="38" t="s">
        <v>703</v>
      </c>
      <c r="E91" s="73">
        <v>97.95</v>
      </c>
      <c r="F91" s="133">
        <f>ROUND(K91/12*6,2)</f>
        <v>355</v>
      </c>
      <c r="G91" s="133">
        <f>ROUND(E91*F91/1000,2)</f>
        <v>34.770000000000003</v>
      </c>
      <c r="H91" s="73">
        <v>97.95</v>
      </c>
      <c r="I91" s="133">
        <f>K91-F91</f>
        <v>355</v>
      </c>
      <c r="J91" s="133">
        <f>ROUND(H91*I91/1000,2)</f>
        <v>34.770000000000003</v>
      </c>
      <c r="K91" s="27">
        <v>710</v>
      </c>
      <c r="L91" s="190">
        <f>G91+J91</f>
        <v>69.540000000000006</v>
      </c>
    </row>
    <row r="92" spans="1:12" ht="64.5" customHeight="1">
      <c r="A92" s="342"/>
      <c r="B92" s="148" t="s">
        <v>797</v>
      </c>
      <c r="C92" s="36" t="s">
        <v>208</v>
      </c>
      <c r="D92" s="36" t="s">
        <v>704</v>
      </c>
      <c r="E92" s="73">
        <v>99.47</v>
      </c>
      <c r="F92" s="13">
        <f>ROUND(K92/12*6,2)</f>
        <v>4.46</v>
      </c>
      <c r="G92" s="13">
        <f>ROUND(E92*F92/1000,2)</f>
        <v>0.44</v>
      </c>
      <c r="H92" s="73">
        <v>99.47</v>
      </c>
      <c r="I92" s="13">
        <f>K92-F92</f>
        <v>4.45</v>
      </c>
      <c r="J92" s="13">
        <f>ROUND(H92*I92/1000,2)</f>
        <v>0.44</v>
      </c>
      <c r="K92" s="27">
        <v>8.91</v>
      </c>
      <c r="L92" s="190">
        <f>G92+J92</f>
        <v>0.88</v>
      </c>
    </row>
    <row r="93" spans="1:12" ht="66.400000000000006" customHeight="1">
      <c r="A93" s="342"/>
      <c r="B93" s="150" t="s">
        <v>209</v>
      </c>
      <c r="C93" s="29"/>
      <c r="D93" s="29"/>
      <c r="E93" s="44"/>
      <c r="F93" s="44">
        <f>SUM(F94:F96)</f>
        <v>755</v>
      </c>
      <c r="G93" s="44">
        <f>SUM(G94:G96)</f>
        <v>67.569999999999993</v>
      </c>
      <c r="H93" s="44"/>
      <c r="I93" s="44">
        <f>SUM(I94:I96)</f>
        <v>755</v>
      </c>
      <c r="J93" s="44">
        <f>SUM(J94:J96)</f>
        <v>67.569999999999993</v>
      </c>
      <c r="K93" s="44">
        <f>SUM(K94:K96)</f>
        <v>1510</v>
      </c>
      <c r="L93" s="213">
        <f>SUM(L94:L96)</f>
        <v>135.13999999999999</v>
      </c>
    </row>
    <row r="94" spans="1:12" ht="53.85" customHeight="1">
      <c r="A94" s="342"/>
      <c r="B94" s="148" t="s">
        <v>472</v>
      </c>
      <c r="C94" s="74" t="s">
        <v>701</v>
      </c>
      <c r="D94" s="38" t="s">
        <v>702</v>
      </c>
      <c r="E94" s="73">
        <v>85.15</v>
      </c>
      <c r="F94" s="13">
        <f>ROUND(K94/12*6,2)</f>
        <v>500</v>
      </c>
      <c r="G94" s="13">
        <f>ROUND(E94*F94/1000,2)</f>
        <v>42.58</v>
      </c>
      <c r="H94" s="73">
        <v>85.15</v>
      </c>
      <c r="I94" s="13">
        <f>K94-F94</f>
        <v>500</v>
      </c>
      <c r="J94" s="13">
        <f>ROUND(H94*I94/1000,2)</f>
        <v>42.58</v>
      </c>
      <c r="K94" s="27">
        <v>1000</v>
      </c>
      <c r="L94" s="190">
        <f>G94+J94</f>
        <v>85.16</v>
      </c>
    </row>
    <row r="95" spans="1:12" s="130" customFormat="1" ht="45.6" customHeight="1">
      <c r="A95" s="342"/>
      <c r="B95" s="148" t="s">
        <v>796</v>
      </c>
      <c r="C95" s="36" t="s">
        <v>206</v>
      </c>
      <c r="D95" s="38" t="s">
        <v>703</v>
      </c>
      <c r="E95" s="73">
        <v>97.95</v>
      </c>
      <c r="F95" s="133">
        <f>ROUND(K95/12*6,2)</f>
        <v>250</v>
      </c>
      <c r="G95" s="133">
        <f>ROUND(E95*F95/1000,2)</f>
        <v>24.49</v>
      </c>
      <c r="H95" s="73">
        <v>97.95</v>
      </c>
      <c r="I95" s="133">
        <f>K95-F95</f>
        <v>250</v>
      </c>
      <c r="J95" s="13">
        <f>ROUND(H95*I95/1000,2)</f>
        <v>24.49</v>
      </c>
      <c r="K95" s="27">
        <v>500</v>
      </c>
      <c r="L95" s="190">
        <f>G95+J95</f>
        <v>48.98</v>
      </c>
    </row>
    <row r="96" spans="1:12" s="130" customFormat="1" ht="54" customHeight="1">
      <c r="A96" s="342"/>
      <c r="B96" s="148" t="s">
        <v>797</v>
      </c>
      <c r="C96" s="36" t="s">
        <v>208</v>
      </c>
      <c r="D96" s="38" t="s">
        <v>704</v>
      </c>
      <c r="E96" s="73">
        <v>99.47</v>
      </c>
      <c r="F96" s="13">
        <f>ROUND(K96/12*6,2)</f>
        <v>5</v>
      </c>
      <c r="G96" s="13">
        <f>ROUND(E96*F96/1000,2)</f>
        <v>0.5</v>
      </c>
      <c r="H96" s="73">
        <v>99.47</v>
      </c>
      <c r="I96" s="13">
        <f>K96-F96</f>
        <v>5</v>
      </c>
      <c r="J96" s="13">
        <f>ROUND(H96*I96/1000,2)</f>
        <v>0.5</v>
      </c>
      <c r="K96" s="27">
        <v>10</v>
      </c>
      <c r="L96" s="190">
        <f>G96+J96</f>
        <v>1</v>
      </c>
    </row>
    <row r="97" spans="1:12" s="130" customFormat="1" ht="42.75" customHeight="1">
      <c r="A97" s="342" t="s">
        <v>189</v>
      </c>
      <c r="B97" s="150" t="s">
        <v>798</v>
      </c>
      <c r="C97" s="29"/>
      <c r="D97" s="29"/>
      <c r="E97" s="29"/>
      <c r="F97" s="29">
        <f>SUM(F98:F99)</f>
        <v>18.5</v>
      </c>
      <c r="G97" s="29">
        <f>SUM(G98:G99)</f>
        <v>3.8</v>
      </c>
      <c r="H97" s="29"/>
      <c r="I97" s="44">
        <f>SUM(I98:I99)</f>
        <v>18.5</v>
      </c>
      <c r="J97" s="44">
        <f>SUM(J98:J99)</f>
        <v>3.8</v>
      </c>
      <c r="K97" s="44">
        <f>SUM(K98:K99)</f>
        <v>37</v>
      </c>
      <c r="L97" s="213">
        <f>SUM(L98:L99)</f>
        <v>7.6</v>
      </c>
    </row>
    <row r="98" spans="1:12" s="130" customFormat="1" ht="48.95" customHeight="1">
      <c r="A98" s="342"/>
      <c r="B98" s="148" t="s">
        <v>213</v>
      </c>
      <c r="C98" s="36" t="s">
        <v>72</v>
      </c>
      <c r="D98" s="36" t="s">
        <v>620</v>
      </c>
      <c r="E98" s="73">
        <v>205.82</v>
      </c>
      <c r="F98" s="133">
        <f>ROUND(K98/12*6,2)</f>
        <v>16</v>
      </c>
      <c r="G98" s="133">
        <f>ROUND(E98*F98/1000,2)</f>
        <v>3.29</v>
      </c>
      <c r="H98" s="73">
        <v>205.82</v>
      </c>
      <c r="I98" s="133">
        <f>K98-F98</f>
        <v>16</v>
      </c>
      <c r="J98" s="133">
        <f>ROUND(H98*I98/1000,2)</f>
        <v>3.29</v>
      </c>
      <c r="K98" s="27">
        <v>32</v>
      </c>
      <c r="L98" s="240">
        <f>G98+J98</f>
        <v>6.58</v>
      </c>
    </row>
    <row r="99" spans="1:12" ht="33.950000000000003" customHeight="1">
      <c r="A99" s="342"/>
      <c r="B99" s="149" t="s">
        <v>799</v>
      </c>
      <c r="C99" s="36" t="s">
        <v>215</v>
      </c>
      <c r="D99" s="36" t="s">
        <v>620</v>
      </c>
      <c r="E99" s="73">
        <v>205.82</v>
      </c>
      <c r="F99" s="13">
        <f>ROUND(K99/12*6,2)</f>
        <v>2.5</v>
      </c>
      <c r="G99" s="13">
        <f>ROUND(E99*F99/1000,2)</f>
        <v>0.51</v>
      </c>
      <c r="H99" s="73">
        <v>205.82</v>
      </c>
      <c r="I99" s="13">
        <f>K99-F99</f>
        <v>2.5</v>
      </c>
      <c r="J99" s="13">
        <f>ROUND(H99*I99/1000,2)</f>
        <v>0.51</v>
      </c>
      <c r="K99" s="27">
        <v>5</v>
      </c>
      <c r="L99" s="190">
        <f>G99+J99</f>
        <v>1.02</v>
      </c>
    </row>
    <row r="100" spans="1:12" ht="50.25" customHeight="1">
      <c r="A100" s="342"/>
      <c r="B100" s="150" t="s">
        <v>216</v>
      </c>
      <c r="C100" s="29"/>
      <c r="D100" s="29"/>
      <c r="E100" s="29"/>
      <c r="F100" s="29">
        <f>SUM(F101:F104)</f>
        <v>3725</v>
      </c>
      <c r="G100" s="29">
        <f>SUM(G101:G104)</f>
        <v>766.67999999999984</v>
      </c>
      <c r="H100" s="29"/>
      <c r="I100" s="29">
        <f>SUM(I101:I104)</f>
        <v>3725</v>
      </c>
      <c r="J100" s="29">
        <f>SUM(J101:J104)</f>
        <v>766.67999999999984</v>
      </c>
      <c r="K100" s="44">
        <f>SUM(K101:K104)</f>
        <v>7450</v>
      </c>
      <c r="L100" s="213">
        <f>SUM(L101:L104)</f>
        <v>1533.3599999999997</v>
      </c>
    </row>
    <row r="101" spans="1:12" ht="43.9" customHeight="1">
      <c r="A101" s="342"/>
      <c r="B101" s="148" t="s">
        <v>213</v>
      </c>
      <c r="C101" s="36" t="s">
        <v>72</v>
      </c>
      <c r="D101" s="36" t="s">
        <v>620</v>
      </c>
      <c r="E101" s="73">
        <v>205.82</v>
      </c>
      <c r="F101" s="13">
        <f t="shared" ref="F101:F119" si="15">ROUND(K101/12*6,2)</f>
        <v>3700</v>
      </c>
      <c r="G101" s="13">
        <f t="shared" ref="G101:G119" si="16">ROUND(E101*F101/1000,2)</f>
        <v>761.53</v>
      </c>
      <c r="H101" s="73">
        <v>205.82</v>
      </c>
      <c r="I101" s="13">
        <f t="shared" ref="I101:I119" si="17">K101-F101</f>
        <v>3700</v>
      </c>
      <c r="J101" s="13">
        <f t="shared" ref="J101:J119" si="18">ROUND(H101*I101/1000,2)</f>
        <v>761.53</v>
      </c>
      <c r="K101" s="27">
        <v>7400</v>
      </c>
      <c r="L101" s="190">
        <f t="shared" ref="L101:L119" si="19">G101+J101</f>
        <v>1523.06</v>
      </c>
    </row>
    <row r="102" spans="1:12" s="130" customFormat="1" ht="31.5" customHeight="1">
      <c r="A102" s="342"/>
      <c r="B102" s="149" t="s">
        <v>800</v>
      </c>
      <c r="C102" s="36" t="s">
        <v>647</v>
      </c>
      <c r="D102" s="36" t="s">
        <v>620</v>
      </c>
      <c r="E102" s="73">
        <v>205.82</v>
      </c>
      <c r="F102" s="13">
        <f t="shared" si="15"/>
        <v>10</v>
      </c>
      <c r="G102" s="13">
        <f t="shared" si="16"/>
        <v>2.06</v>
      </c>
      <c r="H102" s="73">
        <v>205.82</v>
      </c>
      <c r="I102" s="13">
        <f t="shared" si="17"/>
        <v>10</v>
      </c>
      <c r="J102" s="13">
        <f t="shared" si="18"/>
        <v>2.06</v>
      </c>
      <c r="K102" s="27">
        <v>20</v>
      </c>
      <c r="L102" s="190">
        <f t="shared" si="19"/>
        <v>4.12</v>
      </c>
    </row>
    <row r="103" spans="1:12" ht="37.35" customHeight="1">
      <c r="A103" s="342"/>
      <c r="B103" s="148" t="s">
        <v>219</v>
      </c>
      <c r="C103" s="36" t="s">
        <v>648</v>
      </c>
      <c r="D103" s="36" t="s">
        <v>620</v>
      </c>
      <c r="E103" s="73">
        <v>205.82</v>
      </c>
      <c r="F103" s="13">
        <f t="shared" si="15"/>
        <v>10</v>
      </c>
      <c r="G103" s="13">
        <f t="shared" si="16"/>
        <v>2.06</v>
      </c>
      <c r="H103" s="73">
        <v>205.82</v>
      </c>
      <c r="I103" s="13">
        <f t="shared" si="17"/>
        <v>10</v>
      </c>
      <c r="J103" s="13">
        <f t="shared" si="18"/>
        <v>2.06</v>
      </c>
      <c r="K103" s="27">
        <v>20</v>
      </c>
      <c r="L103" s="190">
        <f t="shared" si="19"/>
        <v>4.12</v>
      </c>
    </row>
    <row r="104" spans="1:12" ht="43.9" customHeight="1">
      <c r="A104" s="342"/>
      <c r="B104" s="148" t="s">
        <v>221</v>
      </c>
      <c r="C104" s="36" t="s">
        <v>649</v>
      </c>
      <c r="D104" s="36" t="s">
        <v>620</v>
      </c>
      <c r="E104" s="73">
        <v>205.82</v>
      </c>
      <c r="F104" s="13">
        <f t="shared" si="15"/>
        <v>5</v>
      </c>
      <c r="G104" s="13">
        <f t="shared" si="16"/>
        <v>1.03</v>
      </c>
      <c r="H104" s="73">
        <v>205.82</v>
      </c>
      <c r="I104" s="13">
        <f t="shared" si="17"/>
        <v>5</v>
      </c>
      <c r="J104" s="13">
        <f t="shared" si="18"/>
        <v>1.03</v>
      </c>
      <c r="K104" s="27">
        <v>10</v>
      </c>
      <c r="L104" s="190">
        <f t="shared" si="19"/>
        <v>2.06</v>
      </c>
    </row>
    <row r="105" spans="1:12" ht="45.6" customHeight="1">
      <c r="A105" s="342" t="s">
        <v>192</v>
      </c>
      <c r="B105" s="148" t="s">
        <v>801</v>
      </c>
      <c r="C105" s="36" t="s">
        <v>485</v>
      </c>
      <c r="D105" s="36" t="s">
        <v>622</v>
      </c>
      <c r="E105" s="73">
        <v>85.27</v>
      </c>
      <c r="F105" s="13">
        <f t="shared" si="15"/>
        <v>242.35</v>
      </c>
      <c r="G105" s="13">
        <f t="shared" si="16"/>
        <v>20.67</v>
      </c>
      <c r="H105" s="73">
        <v>85.27</v>
      </c>
      <c r="I105" s="13">
        <f t="shared" si="17"/>
        <v>242.35</v>
      </c>
      <c r="J105" s="13">
        <f t="shared" si="18"/>
        <v>20.67</v>
      </c>
      <c r="K105" s="27">
        <v>484.7</v>
      </c>
      <c r="L105" s="190">
        <f t="shared" si="19"/>
        <v>41.34</v>
      </c>
    </row>
    <row r="106" spans="1:12" ht="39.75" customHeight="1">
      <c r="A106" s="342"/>
      <c r="B106" s="148" t="s">
        <v>802</v>
      </c>
      <c r="C106" s="13" t="s">
        <v>485</v>
      </c>
      <c r="D106" s="36" t="s">
        <v>622</v>
      </c>
      <c r="E106" s="73">
        <v>85.27</v>
      </c>
      <c r="F106" s="13">
        <f t="shared" si="15"/>
        <v>5000</v>
      </c>
      <c r="G106" s="13">
        <f t="shared" si="16"/>
        <v>426.35</v>
      </c>
      <c r="H106" s="73">
        <v>85.27</v>
      </c>
      <c r="I106" s="13">
        <f t="shared" si="17"/>
        <v>5000</v>
      </c>
      <c r="J106" s="13">
        <f t="shared" si="18"/>
        <v>426.35</v>
      </c>
      <c r="K106" s="27">
        <v>10000</v>
      </c>
      <c r="L106" s="190">
        <f t="shared" si="19"/>
        <v>852.7</v>
      </c>
    </row>
    <row r="107" spans="1:12" ht="43.9" customHeight="1">
      <c r="A107" s="342" t="s">
        <v>195</v>
      </c>
      <c r="B107" s="148" t="s">
        <v>803</v>
      </c>
      <c r="C107" s="36" t="s">
        <v>38</v>
      </c>
      <c r="D107" s="36" t="s">
        <v>620</v>
      </c>
      <c r="E107" s="73">
        <v>85.91</v>
      </c>
      <c r="F107" s="13">
        <f t="shared" si="15"/>
        <v>300</v>
      </c>
      <c r="G107" s="13">
        <f t="shared" si="16"/>
        <v>25.77</v>
      </c>
      <c r="H107" s="73">
        <v>85.91</v>
      </c>
      <c r="I107" s="13">
        <f t="shared" si="17"/>
        <v>300</v>
      </c>
      <c r="J107" s="13">
        <f t="shared" si="18"/>
        <v>25.77</v>
      </c>
      <c r="K107" s="27">
        <v>600</v>
      </c>
      <c r="L107" s="190">
        <f t="shared" si="19"/>
        <v>51.54</v>
      </c>
    </row>
    <row r="108" spans="1:12" ht="63.75" customHeight="1">
      <c r="A108" s="342"/>
      <c r="B108" s="148" t="s">
        <v>804</v>
      </c>
      <c r="C108" s="36" t="s">
        <v>38</v>
      </c>
      <c r="D108" s="36" t="s">
        <v>620</v>
      </c>
      <c r="E108" s="73">
        <v>85.91</v>
      </c>
      <c r="F108" s="13">
        <f t="shared" si="15"/>
        <v>550</v>
      </c>
      <c r="G108" s="13">
        <f t="shared" si="16"/>
        <v>47.25</v>
      </c>
      <c r="H108" s="73">
        <v>85.91</v>
      </c>
      <c r="I108" s="13">
        <f t="shared" si="17"/>
        <v>550</v>
      </c>
      <c r="J108" s="13">
        <f t="shared" si="18"/>
        <v>47.25</v>
      </c>
      <c r="K108" s="27">
        <v>1100</v>
      </c>
      <c r="L108" s="190">
        <f t="shared" si="19"/>
        <v>94.5</v>
      </c>
    </row>
    <row r="109" spans="1:12" ht="55.5" customHeight="1">
      <c r="A109" s="256" t="s">
        <v>200</v>
      </c>
      <c r="B109" s="148" t="s">
        <v>805</v>
      </c>
      <c r="C109" s="36" t="s">
        <v>38</v>
      </c>
      <c r="D109" s="36" t="s">
        <v>620</v>
      </c>
      <c r="E109" s="73">
        <v>85.91</v>
      </c>
      <c r="F109" s="13">
        <f t="shared" si="15"/>
        <v>1000</v>
      </c>
      <c r="G109" s="13">
        <f t="shared" si="16"/>
        <v>85.91</v>
      </c>
      <c r="H109" s="73">
        <v>85.91</v>
      </c>
      <c r="I109" s="13">
        <f t="shared" si="17"/>
        <v>1000</v>
      </c>
      <c r="J109" s="13">
        <f t="shared" si="18"/>
        <v>85.91</v>
      </c>
      <c r="K109" s="27">
        <v>2000</v>
      </c>
      <c r="L109" s="190">
        <f t="shared" si="19"/>
        <v>171.82</v>
      </c>
    </row>
    <row r="110" spans="1:12" ht="65.25" customHeight="1">
      <c r="A110" s="342" t="s">
        <v>211</v>
      </c>
      <c r="B110" s="148" t="s">
        <v>806</v>
      </c>
      <c r="C110" s="36" t="s">
        <v>38</v>
      </c>
      <c r="D110" s="36" t="s">
        <v>620</v>
      </c>
      <c r="E110" s="73">
        <v>85.91</v>
      </c>
      <c r="F110" s="13">
        <f t="shared" si="15"/>
        <v>159.94999999999999</v>
      </c>
      <c r="G110" s="13">
        <f t="shared" si="16"/>
        <v>13.74</v>
      </c>
      <c r="H110" s="73">
        <v>85.91</v>
      </c>
      <c r="I110" s="13">
        <f t="shared" si="17"/>
        <v>159.94999999999999</v>
      </c>
      <c r="J110" s="13">
        <f t="shared" si="18"/>
        <v>13.74</v>
      </c>
      <c r="K110" s="27">
        <v>319.89999999999998</v>
      </c>
      <c r="L110" s="190">
        <f t="shared" si="19"/>
        <v>27.48</v>
      </c>
    </row>
    <row r="111" spans="1:12" ht="69.75" customHeight="1">
      <c r="A111" s="342"/>
      <c r="B111" s="148" t="s">
        <v>807</v>
      </c>
      <c r="C111" s="36" t="s">
        <v>45</v>
      </c>
      <c r="D111" s="36" t="s">
        <v>620</v>
      </c>
      <c r="E111" s="73">
        <v>73.239999999999995</v>
      </c>
      <c r="F111" s="13">
        <f t="shared" si="15"/>
        <v>6300</v>
      </c>
      <c r="G111" s="13">
        <f t="shared" si="16"/>
        <v>461.41</v>
      </c>
      <c r="H111" s="73">
        <v>73.239999999999995</v>
      </c>
      <c r="I111" s="13">
        <f t="shared" si="17"/>
        <v>6300</v>
      </c>
      <c r="J111" s="13">
        <f t="shared" si="18"/>
        <v>461.41</v>
      </c>
      <c r="K111" s="27">
        <v>12600</v>
      </c>
      <c r="L111" s="190">
        <f t="shared" si="19"/>
        <v>922.82</v>
      </c>
    </row>
    <row r="112" spans="1:12" ht="42.2" customHeight="1">
      <c r="A112" s="342" t="s">
        <v>223</v>
      </c>
      <c r="B112" s="148" t="s">
        <v>808</v>
      </c>
      <c r="C112" s="36" t="s">
        <v>659</v>
      </c>
      <c r="D112" s="38" t="s">
        <v>703</v>
      </c>
      <c r="E112" s="73">
        <v>98.47</v>
      </c>
      <c r="F112" s="13">
        <f t="shared" si="15"/>
        <v>15</v>
      </c>
      <c r="G112" s="13">
        <f t="shared" si="16"/>
        <v>1.48</v>
      </c>
      <c r="H112" s="73">
        <v>98.47</v>
      </c>
      <c r="I112" s="13">
        <f t="shared" si="17"/>
        <v>15</v>
      </c>
      <c r="J112" s="13">
        <f t="shared" si="18"/>
        <v>1.48</v>
      </c>
      <c r="K112" s="27">
        <v>30</v>
      </c>
      <c r="L112" s="190">
        <f t="shared" si="19"/>
        <v>2.96</v>
      </c>
    </row>
    <row r="113" spans="1:12" ht="69" customHeight="1">
      <c r="A113" s="342"/>
      <c r="B113" s="148" t="s">
        <v>809</v>
      </c>
      <c r="C113" s="36" t="s">
        <v>659</v>
      </c>
      <c r="D113" s="38" t="s">
        <v>703</v>
      </c>
      <c r="E113" s="73">
        <v>98.47</v>
      </c>
      <c r="F113" s="13">
        <f t="shared" si="15"/>
        <v>454.2</v>
      </c>
      <c r="G113" s="13">
        <f t="shared" si="16"/>
        <v>44.73</v>
      </c>
      <c r="H113" s="73">
        <v>98.47</v>
      </c>
      <c r="I113" s="13">
        <f t="shared" si="17"/>
        <v>454.2</v>
      </c>
      <c r="J113" s="13">
        <f t="shared" si="18"/>
        <v>44.73</v>
      </c>
      <c r="K113" s="27">
        <v>908.4</v>
      </c>
      <c r="L113" s="190">
        <f t="shared" si="19"/>
        <v>89.46</v>
      </c>
    </row>
    <row r="114" spans="1:12" ht="58.9" customHeight="1">
      <c r="A114" s="342"/>
      <c r="B114" s="148" t="s">
        <v>810</v>
      </c>
      <c r="C114" s="36" t="s">
        <v>490</v>
      </c>
      <c r="D114" s="38" t="s">
        <v>661</v>
      </c>
      <c r="E114" s="73">
        <v>103.02</v>
      </c>
      <c r="F114" s="13">
        <f t="shared" si="15"/>
        <v>9.36</v>
      </c>
      <c r="G114" s="13">
        <f t="shared" si="16"/>
        <v>0.96</v>
      </c>
      <c r="H114" s="73">
        <v>103.02</v>
      </c>
      <c r="I114" s="13">
        <f t="shared" si="17"/>
        <v>9.36</v>
      </c>
      <c r="J114" s="13">
        <f t="shared" si="18"/>
        <v>0.96</v>
      </c>
      <c r="K114" s="27">
        <v>18.72</v>
      </c>
      <c r="L114" s="190">
        <f t="shared" si="19"/>
        <v>1.92</v>
      </c>
    </row>
    <row r="115" spans="1:12" s="138" customFormat="1" ht="41.45" customHeight="1">
      <c r="A115" s="342" t="s">
        <v>242</v>
      </c>
      <c r="B115" s="148" t="s">
        <v>811</v>
      </c>
      <c r="C115" s="298" t="s">
        <v>257</v>
      </c>
      <c r="D115" s="36" t="s">
        <v>662</v>
      </c>
      <c r="E115" s="72">
        <v>88.42</v>
      </c>
      <c r="F115" s="13">
        <f t="shared" si="15"/>
        <v>272.5</v>
      </c>
      <c r="G115" s="13">
        <f t="shared" si="16"/>
        <v>24.09</v>
      </c>
      <c r="H115" s="72">
        <v>88.42</v>
      </c>
      <c r="I115" s="13">
        <f t="shared" si="17"/>
        <v>272.5</v>
      </c>
      <c r="J115" s="13">
        <f t="shared" si="18"/>
        <v>24.09</v>
      </c>
      <c r="K115" s="27">
        <v>545</v>
      </c>
      <c r="L115" s="190">
        <f t="shared" si="19"/>
        <v>48.18</v>
      </c>
    </row>
    <row r="116" spans="1:12" ht="38.1" customHeight="1">
      <c r="A116" s="342"/>
      <c r="B116" s="148" t="s">
        <v>812</v>
      </c>
      <c r="C116" s="298"/>
      <c r="D116" s="36" t="s">
        <v>662</v>
      </c>
      <c r="E116" s="72">
        <v>88.42</v>
      </c>
      <c r="F116" s="13">
        <f t="shared" si="15"/>
        <v>111.04</v>
      </c>
      <c r="G116" s="13">
        <f t="shared" si="16"/>
        <v>9.82</v>
      </c>
      <c r="H116" s="72">
        <v>88.42</v>
      </c>
      <c r="I116" s="13">
        <f t="shared" si="17"/>
        <v>111.04</v>
      </c>
      <c r="J116" s="13">
        <f t="shared" si="18"/>
        <v>9.82</v>
      </c>
      <c r="K116" s="27">
        <v>222.08</v>
      </c>
      <c r="L116" s="190">
        <f t="shared" si="19"/>
        <v>19.64</v>
      </c>
    </row>
    <row r="117" spans="1:12" ht="48" customHeight="1">
      <c r="A117" s="256" t="s">
        <v>245</v>
      </c>
      <c r="B117" s="149" t="s">
        <v>813</v>
      </c>
      <c r="C117" s="36" t="s">
        <v>441</v>
      </c>
      <c r="D117" s="36" t="s">
        <v>271</v>
      </c>
      <c r="E117" s="73">
        <v>165.79</v>
      </c>
      <c r="F117" s="13">
        <f t="shared" si="15"/>
        <v>2.5499999999999998</v>
      </c>
      <c r="G117" s="13">
        <f t="shared" si="16"/>
        <v>0.42</v>
      </c>
      <c r="H117" s="73">
        <v>165.79</v>
      </c>
      <c r="I117" s="13">
        <f t="shared" si="17"/>
        <v>2.5499999999999998</v>
      </c>
      <c r="J117" s="13">
        <f t="shared" si="18"/>
        <v>0.42</v>
      </c>
      <c r="K117" s="27">
        <v>5.0999999999999996</v>
      </c>
      <c r="L117" s="190">
        <f t="shared" si="19"/>
        <v>0.84</v>
      </c>
    </row>
    <row r="118" spans="1:12" ht="51" customHeight="1">
      <c r="A118" s="342" t="s">
        <v>248</v>
      </c>
      <c r="B118" s="148" t="s">
        <v>814</v>
      </c>
      <c r="C118" s="36" t="s">
        <v>279</v>
      </c>
      <c r="D118" s="36" t="s">
        <v>623</v>
      </c>
      <c r="E118" s="73">
        <v>90.59</v>
      </c>
      <c r="F118" s="133">
        <f t="shared" si="15"/>
        <v>107.43</v>
      </c>
      <c r="G118" s="133">
        <f t="shared" si="16"/>
        <v>9.73</v>
      </c>
      <c r="H118" s="73">
        <v>90.59</v>
      </c>
      <c r="I118" s="13">
        <f t="shared" si="17"/>
        <v>107.43</v>
      </c>
      <c r="J118" s="13">
        <f t="shared" si="18"/>
        <v>9.73</v>
      </c>
      <c r="K118" s="27">
        <v>214.86</v>
      </c>
      <c r="L118" s="190">
        <f t="shared" si="19"/>
        <v>19.46</v>
      </c>
    </row>
    <row r="119" spans="1:12" ht="52.5" customHeight="1">
      <c r="A119" s="342"/>
      <c r="B119" s="148" t="s">
        <v>815</v>
      </c>
      <c r="C119" s="36" t="s">
        <v>279</v>
      </c>
      <c r="D119" s="36" t="s">
        <v>623</v>
      </c>
      <c r="E119" s="73">
        <v>90.59</v>
      </c>
      <c r="F119" s="13">
        <f t="shared" si="15"/>
        <v>1500</v>
      </c>
      <c r="G119" s="13">
        <f t="shared" si="16"/>
        <v>135.88999999999999</v>
      </c>
      <c r="H119" s="73">
        <v>90.59</v>
      </c>
      <c r="I119" s="13">
        <f t="shared" si="17"/>
        <v>1500</v>
      </c>
      <c r="J119" s="13">
        <f t="shared" si="18"/>
        <v>135.88999999999999</v>
      </c>
      <c r="K119" s="27">
        <v>3000</v>
      </c>
      <c r="L119" s="190">
        <f t="shared" si="19"/>
        <v>271.77999999999997</v>
      </c>
    </row>
    <row r="120" spans="1:12" ht="59.65" customHeight="1">
      <c r="A120" s="342" t="s">
        <v>251</v>
      </c>
      <c r="B120" s="151" t="s">
        <v>816</v>
      </c>
      <c r="C120" s="29"/>
      <c r="D120" s="29"/>
      <c r="E120" s="29"/>
      <c r="F120" s="29">
        <f>SUM(F121:F122)</f>
        <v>1329.8</v>
      </c>
      <c r="G120" s="29">
        <f>SUM(G121:G122)</f>
        <v>113.98</v>
      </c>
      <c r="H120" s="29"/>
      <c r="I120" s="29">
        <f>SUM(I121:I122)</f>
        <v>1329.8</v>
      </c>
      <c r="J120" s="29">
        <f>SUM(J121:J122)</f>
        <v>113.98</v>
      </c>
      <c r="K120" s="29">
        <f>SUM(K121:K122)</f>
        <v>2659.6</v>
      </c>
      <c r="L120" s="225">
        <f>SUM(L121:L122)</f>
        <v>227.96</v>
      </c>
    </row>
    <row r="121" spans="1:12" ht="40.5" customHeight="1">
      <c r="A121" s="342"/>
      <c r="B121" s="152" t="s">
        <v>666</v>
      </c>
      <c r="C121" s="36" t="s">
        <v>38</v>
      </c>
      <c r="D121" s="36" t="s">
        <v>620</v>
      </c>
      <c r="E121" s="73">
        <v>85.91</v>
      </c>
      <c r="F121" s="133">
        <f>ROUND(K121/12*6,2)</f>
        <v>1299.8</v>
      </c>
      <c r="G121" s="133">
        <f>ROUND(E121*F121/1000,2)</f>
        <v>111.67</v>
      </c>
      <c r="H121" s="73">
        <v>85.91</v>
      </c>
      <c r="I121" s="13">
        <f>K121-F121</f>
        <v>1299.8</v>
      </c>
      <c r="J121" s="13">
        <f>ROUND(H121*I121/1000,2)</f>
        <v>111.67</v>
      </c>
      <c r="K121" s="27">
        <v>2599.6</v>
      </c>
      <c r="L121" s="190">
        <f>G121+J121</f>
        <v>223.34</v>
      </c>
    </row>
    <row r="122" spans="1:12" ht="32.25" customHeight="1">
      <c r="A122" s="342"/>
      <c r="B122" s="152" t="s">
        <v>501</v>
      </c>
      <c r="C122" s="36" t="s">
        <v>667</v>
      </c>
      <c r="D122" s="36" t="s">
        <v>668</v>
      </c>
      <c r="E122" s="73">
        <v>77.069999999999993</v>
      </c>
      <c r="F122" s="13">
        <f>ROUND(K122/12*6,2)</f>
        <v>30</v>
      </c>
      <c r="G122" s="13">
        <f>ROUND(E122*F122/1000,2)</f>
        <v>2.31</v>
      </c>
      <c r="H122" s="73">
        <v>77.069999999999993</v>
      </c>
      <c r="I122" s="13">
        <f>K122-F122</f>
        <v>30</v>
      </c>
      <c r="J122" s="13">
        <f>ROUND(H122*I122/1000,2)</f>
        <v>2.31</v>
      </c>
      <c r="K122" s="27">
        <v>60</v>
      </c>
      <c r="L122" s="190">
        <f>G122+J122</f>
        <v>4.62</v>
      </c>
    </row>
    <row r="123" spans="1:12" ht="68.25" customHeight="1">
      <c r="A123" s="342"/>
      <c r="B123" s="150" t="s">
        <v>289</v>
      </c>
      <c r="C123" s="29"/>
      <c r="D123" s="29"/>
      <c r="E123" s="29"/>
      <c r="F123" s="29">
        <f>SUM(F124:F129)</f>
        <v>23479.82</v>
      </c>
      <c r="G123" s="29">
        <f>SUM(G124:G129)</f>
        <v>1956.79</v>
      </c>
      <c r="H123" s="29"/>
      <c r="I123" s="29">
        <f>SUM(I124:I129)</f>
        <v>23479.82</v>
      </c>
      <c r="J123" s="29">
        <f>SUM(J124:J129)</f>
        <v>1956.79</v>
      </c>
      <c r="K123" s="29">
        <f>SUM(K124:K129)</f>
        <v>46959.64</v>
      </c>
      <c r="L123" s="225">
        <f>SUM(L124:L129)</f>
        <v>3913.58</v>
      </c>
    </row>
    <row r="124" spans="1:12" ht="42.2" customHeight="1">
      <c r="A124" s="342"/>
      <c r="B124" s="152" t="s">
        <v>666</v>
      </c>
      <c r="C124" s="36" t="s">
        <v>38</v>
      </c>
      <c r="D124" s="36" t="s">
        <v>620</v>
      </c>
      <c r="E124" s="73">
        <v>85.91</v>
      </c>
      <c r="F124" s="13">
        <f t="shared" ref="F124:F129" si="20">ROUND(K124/12*6,2)</f>
        <v>21851.59</v>
      </c>
      <c r="G124" s="13">
        <f t="shared" ref="G124:G129" si="21">ROUND(E124*F124/1000,2)</f>
        <v>1877.27</v>
      </c>
      <c r="H124" s="73">
        <v>85.91</v>
      </c>
      <c r="I124" s="13">
        <f t="shared" ref="I124:I129" si="22">K124-F124</f>
        <v>21851.59</v>
      </c>
      <c r="J124" s="13">
        <f t="shared" ref="J124:J129" si="23">ROUND(H124*I124/1000,2)</f>
        <v>1877.27</v>
      </c>
      <c r="K124" s="27">
        <v>43703.18</v>
      </c>
      <c r="L124" s="190">
        <f t="shared" ref="L124:L144" si="24">G124+J124</f>
        <v>3754.54</v>
      </c>
    </row>
    <row r="125" spans="1:12" ht="31.5" customHeight="1">
      <c r="A125" s="342"/>
      <c r="B125" s="152" t="s">
        <v>669</v>
      </c>
      <c r="C125" s="36" t="s">
        <v>670</v>
      </c>
      <c r="D125" s="36" t="s">
        <v>671</v>
      </c>
      <c r="E125" s="73">
        <v>91.85</v>
      </c>
      <c r="F125" s="13">
        <f t="shared" si="20"/>
        <v>75.709999999999994</v>
      </c>
      <c r="G125" s="13">
        <f t="shared" si="21"/>
        <v>6.95</v>
      </c>
      <c r="H125" s="73">
        <v>91.85</v>
      </c>
      <c r="I125" s="13">
        <f t="shared" si="22"/>
        <v>75.709999999999994</v>
      </c>
      <c r="J125" s="13">
        <f t="shared" si="23"/>
        <v>6.95</v>
      </c>
      <c r="K125" s="27">
        <v>151.41999999999999</v>
      </c>
      <c r="L125" s="190">
        <f t="shared" si="24"/>
        <v>13.9</v>
      </c>
    </row>
    <row r="126" spans="1:12" ht="42" customHeight="1">
      <c r="A126" s="342"/>
      <c r="B126" s="152" t="s">
        <v>501</v>
      </c>
      <c r="C126" s="36" t="s">
        <v>667</v>
      </c>
      <c r="D126" s="36" t="s">
        <v>668</v>
      </c>
      <c r="E126" s="73">
        <v>77.069999999999993</v>
      </c>
      <c r="F126" s="13">
        <f t="shared" si="20"/>
        <v>241</v>
      </c>
      <c r="G126" s="13">
        <f t="shared" si="21"/>
        <v>18.57</v>
      </c>
      <c r="H126" s="73">
        <v>77.069999999999993</v>
      </c>
      <c r="I126" s="13">
        <f t="shared" si="22"/>
        <v>241</v>
      </c>
      <c r="J126" s="13">
        <f t="shared" si="23"/>
        <v>18.57</v>
      </c>
      <c r="K126" s="27">
        <v>482</v>
      </c>
      <c r="L126" s="190">
        <f t="shared" si="24"/>
        <v>37.14</v>
      </c>
    </row>
    <row r="127" spans="1:12" ht="48" customHeight="1">
      <c r="A127" s="342"/>
      <c r="B127" s="152" t="s">
        <v>506</v>
      </c>
      <c r="C127" s="36" t="s">
        <v>705</v>
      </c>
      <c r="D127" s="36" t="s">
        <v>673</v>
      </c>
      <c r="E127" s="91">
        <v>100.53</v>
      </c>
      <c r="F127" s="12">
        <f t="shared" si="20"/>
        <v>48</v>
      </c>
      <c r="G127" s="12">
        <f t="shared" si="21"/>
        <v>4.83</v>
      </c>
      <c r="H127" s="91">
        <v>100.53</v>
      </c>
      <c r="I127" s="12">
        <f t="shared" si="22"/>
        <v>48</v>
      </c>
      <c r="J127" s="12">
        <f t="shared" si="23"/>
        <v>4.83</v>
      </c>
      <c r="K127" s="27">
        <v>96</v>
      </c>
      <c r="L127" s="187">
        <f t="shared" si="24"/>
        <v>9.66</v>
      </c>
    </row>
    <row r="128" spans="1:12" ht="48" customHeight="1">
      <c r="A128" s="342"/>
      <c r="B128" s="152" t="s">
        <v>706</v>
      </c>
      <c r="C128" s="36" t="s">
        <v>674</v>
      </c>
      <c r="D128" s="36" t="s">
        <v>624</v>
      </c>
      <c r="E128" s="91">
        <v>97.18</v>
      </c>
      <c r="F128" s="12">
        <f t="shared" si="20"/>
        <v>81.52</v>
      </c>
      <c r="G128" s="12">
        <f t="shared" si="21"/>
        <v>7.92</v>
      </c>
      <c r="H128" s="91">
        <v>97.18</v>
      </c>
      <c r="I128" s="12">
        <f t="shared" si="22"/>
        <v>81.52</v>
      </c>
      <c r="J128" s="12">
        <f t="shared" si="23"/>
        <v>7.92</v>
      </c>
      <c r="K128" s="27">
        <v>163.04</v>
      </c>
      <c r="L128" s="187">
        <f t="shared" si="24"/>
        <v>15.84</v>
      </c>
    </row>
    <row r="129" spans="1:12" ht="38.85" customHeight="1">
      <c r="A129" s="342"/>
      <c r="B129" s="152" t="s">
        <v>678</v>
      </c>
      <c r="C129" s="36" t="s">
        <v>679</v>
      </c>
      <c r="D129" s="36" t="s">
        <v>680</v>
      </c>
      <c r="E129" s="91">
        <v>34.9</v>
      </c>
      <c r="F129" s="12">
        <f t="shared" si="20"/>
        <v>1182</v>
      </c>
      <c r="G129" s="12">
        <f t="shared" si="21"/>
        <v>41.25</v>
      </c>
      <c r="H129" s="91">
        <v>34.9</v>
      </c>
      <c r="I129" s="12">
        <f t="shared" si="22"/>
        <v>1182</v>
      </c>
      <c r="J129" s="12">
        <f t="shared" si="23"/>
        <v>41.25</v>
      </c>
      <c r="K129" s="27">
        <v>2364</v>
      </c>
      <c r="L129" s="187">
        <f t="shared" si="24"/>
        <v>82.5</v>
      </c>
    </row>
    <row r="130" spans="1:12" ht="31.5" customHeight="1">
      <c r="A130" s="254" t="s">
        <v>299</v>
      </c>
      <c r="B130" s="143" t="s">
        <v>300</v>
      </c>
      <c r="C130" s="8"/>
      <c r="D130" s="8"/>
      <c r="E130" s="8"/>
      <c r="F130" s="8">
        <f>SUM(F131:F142)</f>
        <v>5402.22</v>
      </c>
      <c r="G130" s="8">
        <f>SUM(G131:G142)</f>
        <v>415.78</v>
      </c>
      <c r="H130" s="8"/>
      <c r="I130" s="8">
        <f>SUM(I131:I142)</f>
        <v>5402.2259999999997</v>
      </c>
      <c r="J130" s="8">
        <f>SUM(J131:J142)</f>
        <v>415.78</v>
      </c>
      <c r="K130" s="8">
        <f>SUM(K131:K142)</f>
        <v>10804.446</v>
      </c>
      <c r="L130" s="183">
        <f t="shared" si="24"/>
        <v>831.56</v>
      </c>
    </row>
    <row r="131" spans="1:12" ht="83.25" customHeight="1">
      <c r="A131" s="253" t="s">
        <v>301</v>
      </c>
      <c r="B131" s="153" t="s">
        <v>518</v>
      </c>
      <c r="C131" s="11" t="s">
        <v>45</v>
      </c>
      <c r="D131" s="11" t="s">
        <v>620</v>
      </c>
      <c r="E131" s="73">
        <v>73.239999999999995</v>
      </c>
      <c r="F131" s="11">
        <f t="shared" ref="F131:F142" si="25">ROUND(K131/12*6,2)</f>
        <v>66.599999999999994</v>
      </c>
      <c r="G131" s="11">
        <f t="shared" ref="G131:G142" si="26">ROUND(E131*F131/1000,2)</f>
        <v>4.88</v>
      </c>
      <c r="H131" s="73">
        <v>73.239999999999995</v>
      </c>
      <c r="I131" s="11">
        <f t="shared" ref="I131:I142" si="27">K131-F131</f>
        <v>66.599999999999994</v>
      </c>
      <c r="J131" s="11">
        <f t="shared" ref="J131:J142" si="28">ROUND(H131*I131/1000,2)</f>
        <v>4.88</v>
      </c>
      <c r="K131" s="11">
        <v>133.19999999999999</v>
      </c>
      <c r="L131" s="185">
        <f t="shared" si="24"/>
        <v>9.76</v>
      </c>
    </row>
    <row r="132" spans="1:12" ht="58.5" customHeight="1">
      <c r="A132" s="253" t="s">
        <v>303</v>
      </c>
      <c r="B132" s="144" t="s">
        <v>519</v>
      </c>
      <c r="C132" s="13" t="s">
        <v>45</v>
      </c>
      <c r="D132" s="13" t="s">
        <v>620</v>
      </c>
      <c r="E132" s="73">
        <v>73.239999999999995</v>
      </c>
      <c r="F132" s="13">
        <f t="shared" si="25"/>
        <v>136.46</v>
      </c>
      <c r="G132" s="13">
        <f t="shared" si="26"/>
        <v>9.99</v>
      </c>
      <c r="H132" s="73">
        <v>73.239999999999995</v>
      </c>
      <c r="I132" s="13">
        <f t="shared" si="27"/>
        <v>136.45000000000002</v>
      </c>
      <c r="J132" s="13">
        <f t="shared" si="28"/>
        <v>9.99</v>
      </c>
      <c r="K132" s="13">
        <v>272.91000000000003</v>
      </c>
      <c r="L132" s="190">
        <f t="shared" si="24"/>
        <v>19.98</v>
      </c>
    </row>
    <row r="133" spans="1:12" ht="66.75" customHeight="1">
      <c r="A133" s="253" t="s">
        <v>306</v>
      </c>
      <c r="B133" s="144" t="s">
        <v>307</v>
      </c>
      <c r="C133" s="13" t="s">
        <v>45</v>
      </c>
      <c r="D133" s="13" t="s">
        <v>620</v>
      </c>
      <c r="E133" s="73">
        <v>73.239999999999995</v>
      </c>
      <c r="F133" s="13">
        <f t="shared" si="25"/>
        <v>2973.4</v>
      </c>
      <c r="G133" s="13">
        <f t="shared" si="26"/>
        <v>217.77</v>
      </c>
      <c r="H133" s="73">
        <v>73.239999999999995</v>
      </c>
      <c r="I133" s="13">
        <f t="shared" si="27"/>
        <v>2973.4</v>
      </c>
      <c r="J133" s="13">
        <f t="shared" si="28"/>
        <v>217.77</v>
      </c>
      <c r="K133" s="13">
        <v>5946.8</v>
      </c>
      <c r="L133" s="190">
        <f t="shared" si="24"/>
        <v>435.54</v>
      </c>
    </row>
    <row r="134" spans="1:12" ht="50.25" customHeight="1">
      <c r="A134" s="253" t="s">
        <v>308</v>
      </c>
      <c r="B134" s="144" t="s">
        <v>309</v>
      </c>
      <c r="C134" s="13" t="s">
        <v>45</v>
      </c>
      <c r="D134" s="13" t="s">
        <v>620</v>
      </c>
      <c r="E134" s="73">
        <v>73.239999999999995</v>
      </c>
      <c r="F134" s="13">
        <f t="shared" si="25"/>
        <v>325.63</v>
      </c>
      <c r="G134" s="13">
        <f t="shared" si="26"/>
        <v>23.85</v>
      </c>
      <c r="H134" s="73">
        <v>73.239999999999995</v>
      </c>
      <c r="I134" s="13">
        <f t="shared" si="27"/>
        <v>325.63800000000003</v>
      </c>
      <c r="J134" s="13">
        <f t="shared" si="28"/>
        <v>23.85</v>
      </c>
      <c r="K134" s="13">
        <v>651.26800000000003</v>
      </c>
      <c r="L134" s="190">
        <f t="shared" si="24"/>
        <v>47.7</v>
      </c>
    </row>
    <row r="135" spans="1:12" ht="50.25" customHeight="1">
      <c r="A135" s="253" t="s">
        <v>310</v>
      </c>
      <c r="B135" s="144" t="s">
        <v>311</v>
      </c>
      <c r="C135" s="13" t="s">
        <v>45</v>
      </c>
      <c r="D135" s="13" t="s">
        <v>620</v>
      </c>
      <c r="E135" s="73">
        <v>73.239999999999995</v>
      </c>
      <c r="F135" s="13">
        <f t="shared" si="25"/>
        <v>190</v>
      </c>
      <c r="G135" s="13">
        <f t="shared" si="26"/>
        <v>13.92</v>
      </c>
      <c r="H135" s="73">
        <v>73.239999999999995</v>
      </c>
      <c r="I135" s="13">
        <f t="shared" si="27"/>
        <v>190</v>
      </c>
      <c r="J135" s="13">
        <f t="shared" si="28"/>
        <v>13.92</v>
      </c>
      <c r="K135" s="13">
        <v>380</v>
      </c>
      <c r="L135" s="190">
        <f t="shared" si="24"/>
        <v>27.84</v>
      </c>
    </row>
    <row r="136" spans="1:12" ht="53.25" customHeight="1">
      <c r="A136" s="253" t="s">
        <v>312</v>
      </c>
      <c r="B136" s="144" t="s">
        <v>313</v>
      </c>
      <c r="C136" s="13" t="s">
        <v>45</v>
      </c>
      <c r="D136" s="13" t="s">
        <v>620</v>
      </c>
      <c r="E136" s="73">
        <v>73.239999999999995</v>
      </c>
      <c r="F136" s="13">
        <f t="shared" si="25"/>
        <v>1332.5</v>
      </c>
      <c r="G136" s="13">
        <f t="shared" si="26"/>
        <v>97.59</v>
      </c>
      <c r="H136" s="73">
        <v>73.239999999999995</v>
      </c>
      <c r="I136" s="13">
        <f t="shared" si="27"/>
        <v>1332.5</v>
      </c>
      <c r="J136" s="13">
        <f t="shared" si="28"/>
        <v>97.59</v>
      </c>
      <c r="K136" s="13">
        <v>2665</v>
      </c>
      <c r="L136" s="190">
        <f t="shared" si="24"/>
        <v>195.18</v>
      </c>
    </row>
    <row r="137" spans="1:12" ht="48.75" customHeight="1">
      <c r="A137" s="253" t="s">
        <v>314</v>
      </c>
      <c r="B137" s="144" t="s">
        <v>315</v>
      </c>
      <c r="C137" s="13" t="s">
        <v>45</v>
      </c>
      <c r="D137" s="13" t="s">
        <v>620</v>
      </c>
      <c r="E137" s="73">
        <v>73.239999999999995</v>
      </c>
      <c r="F137" s="13">
        <f t="shared" si="25"/>
        <v>25</v>
      </c>
      <c r="G137" s="13">
        <f t="shared" si="26"/>
        <v>1.83</v>
      </c>
      <c r="H137" s="73">
        <v>73.239999999999995</v>
      </c>
      <c r="I137" s="13">
        <f t="shared" si="27"/>
        <v>25</v>
      </c>
      <c r="J137" s="13">
        <f t="shared" si="28"/>
        <v>1.83</v>
      </c>
      <c r="K137" s="13">
        <v>50</v>
      </c>
      <c r="L137" s="190">
        <f t="shared" si="24"/>
        <v>3.66</v>
      </c>
    </row>
    <row r="138" spans="1:12" ht="52.5" customHeight="1">
      <c r="A138" s="253" t="s">
        <v>316</v>
      </c>
      <c r="B138" s="144" t="s">
        <v>317</v>
      </c>
      <c r="C138" s="13" t="s">
        <v>45</v>
      </c>
      <c r="D138" s="13" t="s">
        <v>620</v>
      </c>
      <c r="E138" s="73">
        <v>73.239999999999995</v>
      </c>
      <c r="F138" s="13">
        <f t="shared" si="25"/>
        <v>190</v>
      </c>
      <c r="G138" s="13">
        <f t="shared" si="26"/>
        <v>13.92</v>
      </c>
      <c r="H138" s="73">
        <v>73.239999999999995</v>
      </c>
      <c r="I138" s="13">
        <f t="shared" si="27"/>
        <v>190</v>
      </c>
      <c r="J138" s="13">
        <f t="shared" si="28"/>
        <v>13.92</v>
      </c>
      <c r="K138" s="13">
        <v>380</v>
      </c>
      <c r="L138" s="190">
        <f t="shared" si="24"/>
        <v>27.84</v>
      </c>
    </row>
    <row r="139" spans="1:12" ht="81.75" customHeight="1">
      <c r="A139" s="253" t="s">
        <v>318</v>
      </c>
      <c r="B139" s="144" t="s">
        <v>319</v>
      </c>
      <c r="C139" s="71" t="s">
        <v>63</v>
      </c>
      <c r="D139" s="13" t="s">
        <v>402</v>
      </c>
      <c r="E139" s="73">
        <v>196.94</v>
      </c>
      <c r="F139" s="13">
        <f t="shared" si="25"/>
        <v>35</v>
      </c>
      <c r="G139" s="13">
        <f t="shared" si="26"/>
        <v>6.89</v>
      </c>
      <c r="H139" s="73">
        <v>196.94</v>
      </c>
      <c r="I139" s="13">
        <f t="shared" si="27"/>
        <v>35</v>
      </c>
      <c r="J139" s="13">
        <f t="shared" si="28"/>
        <v>6.89</v>
      </c>
      <c r="K139" s="13">
        <v>70</v>
      </c>
      <c r="L139" s="190">
        <f t="shared" si="24"/>
        <v>13.78</v>
      </c>
    </row>
    <row r="140" spans="1:12" ht="60.75" customHeight="1">
      <c r="A140" s="253" t="s">
        <v>320</v>
      </c>
      <c r="B140" s="144" t="s">
        <v>321</v>
      </c>
      <c r="C140" s="71" t="s">
        <v>63</v>
      </c>
      <c r="D140" s="13" t="s">
        <v>402</v>
      </c>
      <c r="E140" s="73">
        <v>196.94</v>
      </c>
      <c r="F140" s="13">
        <f t="shared" si="25"/>
        <v>27.5</v>
      </c>
      <c r="G140" s="13">
        <f t="shared" si="26"/>
        <v>5.42</v>
      </c>
      <c r="H140" s="73">
        <v>196.94</v>
      </c>
      <c r="I140" s="13">
        <f t="shared" si="27"/>
        <v>27.5</v>
      </c>
      <c r="J140" s="13">
        <f t="shared" si="28"/>
        <v>5.42</v>
      </c>
      <c r="K140" s="13">
        <v>55</v>
      </c>
      <c r="L140" s="190">
        <f t="shared" si="24"/>
        <v>10.84</v>
      </c>
    </row>
    <row r="141" spans="1:12" ht="55.5" customHeight="1">
      <c r="A141" s="253" t="s">
        <v>322</v>
      </c>
      <c r="B141" s="144" t="s">
        <v>323</v>
      </c>
      <c r="C141" s="71" t="s">
        <v>63</v>
      </c>
      <c r="D141" s="13" t="s">
        <v>402</v>
      </c>
      <c r="E141" s="73">
        <v>196.94</v>
      </c>
      <c r="F141" s="13">
        <f t="shared" si="25"/>
        <v>20</v>
      </c>
      <c r="G141" s="13">
        <f t="shared" si="26"/>
        <v>3.94</v>
      </c>
      <c r="H141" s="73">
        <v>196.94</v>
      </c>
      <c r="I141" s="13">
        <f t="shared" si="27"/>
        <v>20</v>
      </c>
      <c r="J141" s="13">
        <f t="shared" si="28"/>
        <v>3.94</v>
      </c>
      <c r="K141" s="13">
        <v>40</v>
      </c>
      <c r="L141" s="190">
        <f t="shared" si="24"/>
        <v>7.88</v>
      </c>
    </row>
    <row r="142" spans="1:12" ht="63" customHeight="1">
      <c r="A142" s="253" t="s">
        <v>324</v>
      </c>
      <c r="B142" s="144" t="s">
        <v>325</v>
      </c>
      <c r="C142" s="71" t="s">
        <v>63</v>
      </c>
      <c r="D142" s="13" t="s">
        <v>402</v>
      </c>
      <c r="E142" s="73">
        <v>196.94</v>
      </c>
      <c r="F142" s="12">
        <f t="shared" si="25"/>
        <v>80.13</v>
      </c>
      <c r="G142" s="12">
        <f t="shared" si="26"/>
        <v>15.78</v>
      </c>
      <c r="H142" s="73">
        <v>196.94</v>
      </c>
      <c r="I142" s="12">
        <f t="shared" si="27"/>
        <v>80.138000000000005</v>
      </c>
      <c r="J142" s="12">
        <f t="shared" si="28"/>
        <v>15.78</v>
      </c>
      <c r="K142" s="13">
        <v>160.268</v>
      </c>
      <c r="L142" s="187">
        <f t="shared" si="24"/>
        <v>31.56</v>
      </c>
    </row>
    <row r="143" spans="1:12" ht="39" customHeight="1">
      <c r="A143" s="254" t="s">
        <v>326</v>
      </c>
      <c r="B143" s="143" t="s">
        <v>327</v>
      </c>
      <c r="C143" s="8"/>
      <c r="D143" s="8"/>
      <c r="E143" s="8"/>
      <c r="F143" s="8">
        <f>SUM(F144:F144)</f>
        <v>62.5</v>
      </c>
      <c r="G143" s="8">
        <f>SUM(G144:G144)</f>
        <v>4.58</v>
      </c>
      <c r="H143" s="8"/>
      <c r="I143" s="8">
        <f>SUM(I144:I144)</f>
        <v>62.5</v>
      </c>
      <c r="J143" s="8">
        <f>SUM(J144:J144)</f>
        <v>4.58</v>
      </c>
      <c r="K143" s="8">
        <f>SUM(K144:K144)</f>
        <v>125</v>
      </c>
      <c r="L143" s="183">
        <f t="shared" si="24"/>
        <v>9.16</v>
      </c>
    </row>
    <row r="144" spans="1:12" ht="77.849999999999994" customHeight="1">
      <c r="A144" s="253" t="s">
        <v>328</v>
      </c>
      <c r="B144" s="145" t="s">
        <v>329</v>
      </c>
      <c r="C144" s="50" t="s">
        <v>45</v>
      </c>
      <c r="D144" s="50" t="s">
        <v>620</v>
      </c>
      <c r="E144" s="73">
        <v>73.239999999999995</v>
      </c>
      <c r="F144" s="50">
        <f>ROUND(K144/12*6,2)</f>
        <v>62.5</v>
      </c>
      <c r="G144" s="50">
        <f>ROUND(E144*F144/1000,2)</f>
        <v>4.58</v>
      </c>
      <c r="H144" s="73">
        <v>73.239999999999995</v>
      </c>
      <c r="I144" s="50">
        <f>K144-F144</f>
        <v>62.5</v>
      </c>
      <c r="J144" s="50">
        <f>ROUND(H144*I144/1000,2)</f>
        <v>4.58</v>
      </c>
      <c r="K144" s="50">
        <v>125</v>
      </c>
      <c r="L144" s="189">
        <f t="shared" si="24"/>
        <v>9.16</v>
      </c>
    </row>
    <row r="145" spans="1:12" ht="29.25" customHeight="1">
      <c r="A145" s="254" t="s">
        <v>330</v>
      </c>
      <c r="B145" s="143" t="s">
        <v>331</v>
      </c>
      <c r="C145" s="8"/>
      <c r="D145" s="8"/>
      <c r="E145" s="8"/>
      <c r="F145" s="8">
        <f>SUM(F146:F148)</f>
        <v>1320</v>
      </c>
      <c r="G145" s="8">
        <f>SUM(G146:G148)</f>
        <v>99.149999999999991</v>
      </c>
      <c r="H145" s="8"/>
      <c r="I145" s="8">
        <f>SUM(I146:I148)</f>
        <v>1240</v>
      </c>
      <c r="J145" s="8">
        <f>SUM(J146:J148)</f>
        <v>93.289999999999992</v>
      </c>
      <c r="K145" s="8">
        <f>SUM(K146:K148)</f>
        <v>2640</v>
      </c>
      <c r="L145" s="183">
        <f>SUM(L146:L148)</f>
        <v>192.44</v>
      </c>
    </row>
    <row r="146" spans="1:12" ht="50.45" customHeight="1">
      <c r="A146" s="253" t="s">
        <v>332</v>
      </c>
      <c r="B146" s="144" t="s">
        <v>333</v>
      </c>
      <c r="C146" s="11" t="s">
        <v>45</v>
      </c>
      <c r="D146" s="11" t="s">
        <v>620</v>
      </c>
      <c r="E146" s="73">
        <v>73.239999999999995</v>
      </c>
      <c r="F146" s="11">
        <f>ROUND(K146/12*6,2)</f>
        <v>300</v>
      </c>
      <c r="G146" s="11">
        <f>ROUND(E146*F146/1000,2)</f>
        <v>21.97</v>
      </c>
      <c r="H146" s="73">
        <v>73.239999999999995</v>
      </c>
      <c r="I146" s="11">
        <f>K146-F146</f>
        <v>300</v>
      </c>
      <c r="J146" s="11">
        <f>ROUND(H146*I146/1000,2)</f>
        <v>21.97</v>
      </c>
      <c r="K146" s="13">
        <v>600</v>
      </c>
      <c r="L146" s="185">
        <f>G146+J146</f>
        <v>43.94</v>
      </c>
    </row>
    <row r="147" spans="1:12" ht="40.5" customHeight="1">
      <c r="A147" s="253" t="s">
        <v>334</v>
      </c>
      <c r="B147" s="144" t="s">
        <v>335</v>
      </c>
      <c r="C147" s="71" t="s">
        <v>63</v>
      </c>
      <c r="D147" s="13" t="s">
        <v>402</v>
      </c>
      <c r="E147" s="73">
        <v>196.94</v>
      </c>
      <c r="F147" s="13">
        <f>ROUND(K147/12*6,2)</f>
        <v>20</v>
      </c>
      <c r="G147" s="13">
        <f>ROUND(E147*F147/1000,2)</f>
        <v>3.94</v>
      </c>
      <c r="H147" s="73">
        <v>196.94</v>
      </c>
      <c r="I147" s="13">
        <f>K147-F147</f>
        <v>20</v>
      </c>
      <c r="J147" s="13">
        <f>ROUND(H147*I147/1000,2)</f>
        <v>3.94</v>
      </c>
      <c r="K147" s="13">
        <v>40</v>
      </c>
      <c r="L147" s="190">
        <f>G147+J147</f>
        <v>7.88</v>
      </c>
    </row>
    <row r="148" spans="1:12" ht="54" customHeight="1">
      <c r="A148" s="253" t="s">
        <v>338</v>
      </c>
      <c r="B148" s="144" t="s">
        <v>339</v>
      </c>
      <c r="C148" s="12" t="s">
        <v>45</v>
      </c>
      <c r="D148" s="12" t="s">
        <v>620</v>
      </c>
      <c r="E148" s="73">
        <v>73.239999999999995</v>
      </c>
      <c r="F148" s="12">
        <f>ROUND(K148/12*6,2)</f>
        <v>1000</v>
      </c>
      <c r="G148" s="12">
        <f>ROUND(E148*F148/1000,2)</f>
        <v>73.239999999999995</v>
      </c>
      <c r="H148" s="73">
        <v>73.239999999999995</v>
      </c>
      <c r="I148" s="12">
        <v>920</v>
      </c>
      <c r="J148" s="12">
        <f>ROUND(H148*I148/1000,2)</f>
        <v>67.38</v>
      </c>
      <c r="K148" s="13">
        <v>2000</v>
      </c>
      <c r="L148" s="187">
        <f>G148+J148</f>
        <v>140.62</v>
      </c>
    </row>
    <row r="149" spans="1:12" ht="36" customHeight="1">
      <c r="A149" s="254" t="s">
        <v>340</v>
      </c>
      <c r="B149" s="143" t="s">
        <v>341</v>
      </c>
      <c r="C149" s="8"/>
      <c r="D149" s="8"/>
      <c r="E149" s="8"/>
      <c r="F149" s="8">
        <f>SUM(F150:F156)</f>
        <v>244.36</v>
      </c>
      <c r="G149" s="8">
        <f>SUM(G150:G156)</f>
        <v>18.510000000000002</v>
      </c>
      <c r="H149" s="8"/>
      <c r="I149" s="8">
        <f>SUM(I150:I156)</f>
        <v>244.36</v>
      </c>
      <c r="J149" s="8">
        <f>SUM(J150:J156)</f>
        <v>18.510000000000002</v>
      </c>
      <c r="K149" s="8">
        <f>SUM(K150:K156)</f>
        <v>488.72</v>
      </c>
      <c r="L149" s="183">
        <f>SUM(L150:L156)</f>
        <v>37.020000000000003</v>
      </c>
    </row>
    <row r="150" spans="1:12" ht="33" customHeight="1">
      <c r="A150" s="340" t="s">
        <v>342</v>
      </c>
      <c r="B150" s="329" t="s">
        <v>345</v>
      </c>
      <c r="C150" s="13" t="s">
        <v>485</v>
      </c>
      <c r="D150" s="13" t="s">
        <v>622</v>
      </c>
      <c r="E150" s="73">
        <v>85.27</v>
      </c>
      <c r="F150" s="13">
        <f t="shared" ref="F150:F155" si="29">ROUND(K150/12*6,2)</f>
        <v>10</v>
      </c>
      <c r="G150" s="13">
        <f t="shared" ref="G150:G155" si="30">ROUND(E150*F150/1000,2)</f>
        <v>0.85</v>
      </c>
      <c r="H150" s="73">
        <v>85.27</v>
      </c>
      <c r="I150" s="13">
        <f t="shared" ref="I150:I155" si="31">K150-F150</f>
        <v>10</v>
      </c>
      <c r="J150" s="13">
        <f t="shared" ref="J150:J155" si="32">ROUND(H150*I150/1000,2)</f>
        <v>0.85</v>
      </c>
      <c r="K150" s="133">
        <v>20</v>
      </c>
      <c r="L150" s="190">
        <f t="shared" ref="L150:L155" si="33">G150+J150</f>
        <v>1.7</v>
      </c>
    </row>
    <row r="151" spans="1:12" ht="24" customHeight="1">
      <c r="A151" s="340"/>
      <c r="B151" s="329"/>
      <c r="C151" s="13" t="s">
        <v>670</v>
      </c>
      <c r="D151" s="13" t="s">
        <v>671</v>
      </c>
      <c r="E151" s="73">
        <v>91.85</v>
      </c>
      <c r="F151" s="13">
        <f t="shared" si="29"/>
        <v>3</v>
      </c>
      <c r="G151" s="13">
        <f t="shared" si="30"/>
        <v>0.28000000000000003</v>
      </c>
      <c r="H151" s="73">
        <v>91.85</v>
      </c>
      <c r="I151" s="13">
        <f t="shared" si="31"/>
        <v>3</v>
      </c>
      <c r="J151" s="13">
        <f t="shared" si="32"/>
        <v>0.28000000000000003</v>
      </c>
      <c r="K151" s="133">
        <v>6</v>
      </c>
      <c r="L151" s="190">
        <f t="shared" si="33"/>
        <v>0.56000000000000005</v>
      </c>
    </row>
    <row r="152" spans="1:12" ht="54.75" customHeight="1">
      <c r="A152" s="257" t="s">
        <v>615</v>
      </c>
      <c r="B152" s="144" t="s">
        <v>350</v>
      </c>
      <c r="C152" s="13" t="s">
        <v>45</v>
      </c>
      <c r="D152" s="13" t="s">
        <v>620</v>
      </c>
      <c r="E152" s="73">
        <v>73.239999999999995</v>
      </c>
      <c r="F152" s="13">
        <f t="shared" si="29"/>
        <v>75</v>
      </c>
      <c r="G152" s="13">
        <f t="shared" si="30"/>
        <v>5.49</v>
      </c>
      <c r="H152" s="73">
        <v>73.239999999999995</v>
      </c>
      <c r="I152" s="13">
        <f t="shared" si="31"/>
        <v>75</v>
      </c>
      <c r="J152" s="13">
        <f t="shared" si="32"/>
        <v>5.49</v>
      </c>
      <c r="K152" s="13">
        <v>150</v>
      </c>
      <c r="L152" s="190">
        <f t="shared" si="33"/>
        <v>10.98</v>
      </c>
    </row>
    <row r="153" spans="1:12" ht="50.25" customHeight="1">
      <c r="A153" s="257" t="s">
        <v>707</v>
      </c>
      <c r="B153" s="154" t="s">
        <v>687</v>
      </c>
      <c r="C153" s="13" t="s">
        <v>659</v>
      </c>
      <c r="D153" s="134" t="s">
        <v>703</v>
      </c>
      <c r="E153" s="73">
        <v>98.47</v>
      </c>
      <c r="F153" s="13">
        <f t="shared" si="29"/>
        <v>3.71</v>
      </c>
      <c r="G153" s="13">
        <f t="shared" si="30"/>
        <v>0.37</v>
      </c>
      <c r="H153" s="73">
        <v>98.47</v>
      </c>
      <c r="I153" s="13">
        <f t="shared" si="31"/>
        <v>3.71</v>
      </c>
      <c r="J153" s="13">
        <f t="shared" si="32"/>
        <v>0.37</v>
      </c>
      <c r="K153" s="13">
        <v>7.42</v>
      </c>
      <c r="L153" s="190">
        <f t="shared" si="33"/>
        <v>0.74</v>
      </c>
    </row>
    <row r="154" spans="1:12" ht="55.5" customHeight="1">
      <c r="A154" s="257" t="s">
        <v>686</v>
      </c>
      <c r="B154" s="330" t="s">
        <v>357</v>
      </c>
      <c r="C154" s="13" t="s">
        <v>279</v>
      </c>
      <c r="D154" s="13" t="s">
        <v>623</v>
      </c>
      <c r="E154" s="73">
        <v>90.59</v>
      </c>
      <c r="F154" s="13">
        <f t="shared" si="29"/>
        <v>7.2</v>
      </c>
      <c r="G154" s="13">
        <f t="shared" si="30"/>
        <v>0.65</v>
      </c>
      <c r="H154" s="73">
        <v>90.59</v>
      </c>
      <c r="I154" s="13">
        <f t="shared" si="31"/>
        <v>7.2</v>
      </c>
      <c r="J154" s="13">
        <f t="shared" si="32"/>
        <v>0.65</v>
      </c>
      <c r="K154" s="13">
        <v>14.4</v>
      </c>
      <c r="L154" s="190">
        <f t="shared" si="33"/>
        <v>1.3</v>
      </c>
    </row>
    <row r="155" spans="1:12" ht="39" customHeight="1">
      <c r="A155" s="257" t="s">
        <v>708</v>
      </c>
      <c r="B155" s="330"/>
      <c r="C155" s="13" t="s">
        <v>157</v>
      </c>
      <c r="D155" s="13" t="s">
        <v>630</v>
      </c>
      <c r="E155" s="73">
        <v>87.42</v>
      </c>
      <c r="F155" s="13">
        <f t="shared" si="29"/>
        <v>15.95</v>
      </c>
      <c r="G155" s="13">
        <f t="shared" si="30"/>
        <v>1.39</v>
      </c>
      <c r="H155" s="73">
        <v>87.42</v>
      </c>
      <c r="I155" s="13">
        <f t="shared" si="31"/>
        <v>15.95</v>
      </c>
      <c r="J155" s="13">
        <f t="shared" si="32"/>
        <v>1.39</v>
      </c>
      <c r="K155" s="13">
        <v>31.9</v>
      </c>
      <c r="L155" s="190">
        <f t="shared" si="33"/>
        <v>2.78</v>
      </c>
    </row>
    <row r="156" spans="1:12" ht="51.75" customHeight="1">
      <c r="A156" s="340" t="s">
        <v>354</v>
      </c>
      <c r="B156" s="155" t="s">
        <v>689</v>
      </c>
      <c r="C156" s="32"/>
      <c r="D156" s="32"/>
      <c r="E156" s="32"/>
      <c r="F156" s="32">
        <f>SUM(F157:F157)</f>
        <v>129.5</v>
      </c>
      <c r="G156" s="32">
        <f>SUM(G157:G157)</f>
        <v>9.48</v>
      </c>
      <c r="H156" s="32"/>
      <c r="I156" s="32">
        <f>SUM(I157:I157)</f>
        <v>129.5</v>
      </c>
      <c r="J156" s="32">
        <f>SUM(J157:J157)</f>
        <v>9.48</v>
      </c>
      <c r="K156" s="32">
        <f>SUM(K157:K157)</f>
        <v>259</v>
      </c>
      <c r="L156" s="196">
        <f>SUM(L157:L157)</f>
        <v>18.96</v>
      </c>
    </row>
    <row r="157" spans="1:12" ht="60.75" customHeight="1">
      <c r="A157" s="340"/>
      <c r="B157" s="156" t="s">
        <v>689</v>
      </c>
      <c r="C157" s="13" t="s">
        <v>45</v>
      </c>
      <c r="D157" s="11" t="s">
        <v>620</v>
      </c>
      <c r="E157" s="73">
        <v>73.239999999999995</v>
      </c>
      <c r="F157" s="13">
        <f>ROUND(K157/12*6,2)</f>
        <v>129.5</v>
      </c>
      <c r="G157" s="13">
        <f>ROUND(E157*F157/1000,2)</f>
        <v>9.48</v>
      </c>
      <c r="H157" s="73">
        <v>73.239999999999995</v>
      </c>
      <c r="I157" s="11">
        <f>K157-F157</f>
        <v>129.5</v>
      </c>
      <c r="J157" s="11">
        <f>ROUND(H157*I157/1000,2)</f>
        <v>9.48</v>
      </c>
      <c r="K157" s="13">
        <v>259</v>
      </c>
      <c r="L157" s="185">
        <f>G157+J157</f>
        <v>18.96</v>
      </c>
    </row>
    <row r="158" spans="1:12" s="7" customFormat="1" ht="42.75" customHeight="1">
      <c r="A158" s="258">
        <v>9</v>
      </c>
      <c r="B158" s="143" t="s">
        <v>736</v>
      </c>
      <c r="C158" s="8"/>
      <c r="D158" s="8"/>
      <c r="E158" s="8"/>
      <c r="F158" s="8">
        <f>F159</f>
        <v>125</v>
      </c>
      <c r="G158" s="8">
        <f>G159</f>
        <v>24.62</v>
      </c>
      <c r="H158" s="8"/>
      <c r="I158" s="8">
        <f>I159</f>
        <v>125</v>
      </c>
      <c r="J158" s="8">
        <f>J159</f>
        <v>24.62</v>
      </c>
      <c r="K158" s="8">
        <f>K159</f>
        <v>250</v>
      </c>
      <c r="L158" s="183">
        <f>L159</f>
        <v>49.24</v>
      </c>
    </row>
    <row r="159" spans="1:12" ht="49.5" customHeight="1">
      <c r="A159" s="257" t="s">
        <v>373</v>
      </c>
      <c r="B159" s="154" t="s">
        <v>374</v>
      </c>
      <c r="C159" s="71" t="s">
        <v>63</v>
      </c>
      <c r="D159" s="13" t="s">
        <v>402</v>
      </c>
      <c r="E159" s="73">
        <v>196.94</v>
      </c>
      <c r="F159" s="13">
        <f>ROUND(K159/12*6,2)</f>
        <v>125</v>
      </c>
      <c r="G159" s="13">
        <f>ROUND(E159*F159/1000,2)</f>
        <v>24.62</v>
      </c>
      <c r="H159" s="73">
        <v>196.94</v>
      </c>
      <c r="I159" s="12">
        <f>K159-F159</f>
        <v>125</v>
      </c>
      <c r="J159" s="12">
        <f>ROUND(H159*I159/1000,2)</f>
        <v>24.62</v>
      </c>
      <c r="K159" s="12">
        <v>250</v>
      </c>
      <c r="L159" s="187">
        <f>G159+J159</f>
        <v>49.24</v>
      </c>
    </row>
    <row r="160" spans="1:12" ht="43.5" customHeight="1">
      <c r="A160" s="259" t="s">
        <v>21</v>
      </c>
      <c r="B160" s="143" t="s">
        <v>375</v>
      </c>
      <c r="C160" s="8"/>
      <c r="D160" s="8"/>
      <c r="E160" s="8"/>
      <c r="F160" s="8">
        <f>SUM(F161:F163)</f>
        <v>2321.84</v>
      </c>
      <c r="G160" s="8">
        <f>SUM(G161:G163)</f>
        <v>271.70999999999998</v>
      </c>
      <c r="H160" s="8"/>
      <c r="I160" s="8">
        <f>SUM(I161:I163)</f>
        <v>2321.84</v>
      </c>
      <c r="J160" s="8">
        <f>SUM(J161:J163)</f>
        <v>271.70999999999998</v>
      </c>
      <c r="K160" s="8">
        <f>SUM(K161:K163)</f>
        <v>4643.68</v>
      </c>
      <c r="L160" s="183">
        <f>SUM(L161:L163)</f>
        <v>543.41999999999996</v>
      </c>
    </row>
    <row r="161" spans="1:12" ht="52.5" customHeight="1">
      <c r="A161" s="257" t="s">
        <v>376</v>
      </c>
      <c r="B161" s="144" t="s">
        <v>377</v>
      </c>
      <c r="C161" s="13" t="s">
        <v>45</v>
      </c>
      <c r="D161" s="13" t="s">
        <v>620</v>
      </c>
      <c r="E161" s="73">
        <v>73.239999999999995</v>
      </c>
      <c r="F161" s="13">
        <f>ROUND(K161/12*6,2)</f>
        <v>650</v>
      </c>
      <c r="G161" s="13">
        <f>ROUND(E161*F161/1000,2)</f>
        <v>47.61</v>
      </c>
      <c r="H161" s="73">
        <v>73.239999999999995</v>
      </c>
      <c r="I161" s="11">
        <f>K161-F161</f>
        <v>650</v>
      </c>
      <c r="J161" s="11">
        <f>ROUND(H161*I161/1000,2)</f>
        <v>47.61</v>
      </c>
      <c r="K161" s="13">
        <v>1300</v>
      </c>
      <c r="L161" s="185">
        <f>G161+J161</f>
        <v>95.22</v>
      </c>
    </row>
    <row r="162" spans="1:12" ht="42" customHeight="1">
      <c r="A162" s="257" t="s">
        <v>378</v>
      </c>
      <c r="B162" s="144" t="s">
        <v>379</v>
      </c>
      <c r="C162" s="71" t="s">
        <v>63</v>
      </c>
      <c r="D162" s="13" t="s">
        <v>402</v>
      </c>
      <c r="E162" s="73">
        <v>196.94</v>
      </c>
      <c r="F162" s="13">
        <f>ROUND(K162/12*6,2)</f>
        <v>821.84</v>
      </c>
      <c r="G162" s="13">
        <f>ROUND(E162*F162/1000,2)</f>
        <v>161.85</v>
      </c>
      <c r="H162" s="73">
        <v>196.94</v>
      </c>
      <c r="I162" s="13">
        <f>K162-F162</f>
        <v>821.84</v>
      </c>
      <c r="J162" s="13">
        <f>ROUND(H162*I162/1000,2)</f>
        <v>161.85</v>
      </c>
      <c r="K162" s="13">
        <v>1643.68</v>
      </c>
      <c r="L162" s="185">
        <f>G162+J162</f>
        <v>323.7</v>
      </c>
    </row>
    <row r="163" spans="1:12" ht="44.25" customHeight="1">
      <c r="A163" s="257" t="s">
        <v>380</v>
      </c>
      <c r="B163" s="144" t="s">
        <v>381</v>
      </c>
      <c r="C163" s="13" t="s">
        <v>45</v>
      </c>
      <c r="D163" s="13" t="s">
        <v>620</v>
      </c>
      <c r="E163" s="73">
        <v>73.239999999999995</v>
      </c>
      <c r="F163" s="13">
        <f>ROUND(K163/12*6,2)</f>
        <v>850</v>
      </c>
      <c r="G163" s="13">
        <f>ROUND(E163*F163/1000,2)</f>
        <v>62.25</v>
      </c>
      <c r="H163" s="73">
        <v>73.239999999999995</v>
      </c>
      <c r="I163" s="13">
        <f>K163-F163</f>
        <v>850</v>
      </c>
      <c r="J163" s="13">
        <f>ROUND(H163*I163/1000,2)</f>
        <v>62.25</v>
      </c>
      <c r="K163" s="13">
        <v>1700</v>
      </c>
      <c r="L163" s="185">
        <f>G163+J163</f>
        <v>124.5</v>
      </c>
    </row>
    <row r="164" spans="1:12" ht="44.25" customHeight="1">
      <c r="A164" s="258" t="s">
        <v>382</v>
      </c>
      <c r="B164" s="143" t="s">
        <v>383</v>
      </c>
      <c r="C164" s="8"/>
      <c r="D164" s="8"/>
      <c r="E164" s="8"/>
      <c r="F164" s="8">
        <f>F165</f>
        <v>150</v>
      </c>
      <c r="G164" s="8">
        <f>G165</f>
        <v>10.99</v>
      </c>
      <c r="H164" s="8"/>
      <c r="I164" s="8">
        <f>I165</f>
        <v>150</v>
      </c>
      <c r="J164" s="8">
        <f>J165</f>
        <v>10.99</v>
      </c>
      <c r="K164" s="8">
        <f>K165</f>
        <v>300</v>
      </c>
      <c r="L164" s="206">
        <f>L165</f>
        <v>21.98</v>
      </c>
    </row>
    <row r="165" spans="1:12" ht="45.75" customHeight="1" thickBot="1">
      <c r="A165" s="257" t="s">
        <v>384</v>
      </c>
      <c r="B165" s="154" t="s">
        <v>385</v>
      </c>
      <c r="C165" s="12" t="s">
        <v>45</v>
      </c>
      <c r="D165" s="50" t="s">
        <v>620</v>
      </c>
      <c r="E165" s="91">
        <v>73.239999999999995</v>
      </c>
      <c r="F165" s="12">
        <f>ROUND(K165/12*6,2)</f>
        <v>150</v>
      </c>
      <c r="G165" s="12">
        <f>ROUND(E165*F165/1000,2)</f>
        <v>10.99</v>
      </c>
      <c r="H165" s="91">
        <v>73.239999999999995</v>
      </c>
      <c r="I165" s="12">
        <f>K165-F165</f>
        <v>150</v>
      </c>
      <c r="J165" s="12">
        <f>ROUND(H165*I165/1000,2)</f>
        <v>10.99</v>
      </c>
      <c r="K165" s="12">
        <v>300</v>
      </c>
      <c r="L165" s="189">
        <f>G165+J165</f>
        <v>21.98</v>
      </c>
    </row>
    <row r="166" spans="1:12" ht="17.25" customHeight="1">
      <c r="A166" s="285"/>
      <c r="B166" s="287" t="s">
        <v>900</v>
      </c>
      <c r="C166" s="244"/>
      <c r="D166" s="244"/>
      <c r="E166" s="244"/>
      <c r="F166" s="244">
        <f>SUM(F167:F168)</f>
        <v>212551.57</v>
      </c>
      <c r="G166" s="244">
        <f>SUM(G167:G168)</f>
        <v>18658.969999999998</v>
      </c>
      <c r="H166" s="244"/>
      <c r="I166" s="244">
        <f>SUM(I167:I168)</f>
        <v>212471.42599999998</v>
      </c>
      <c r="J166" s="244">
        <f>SUM(J167:J168)</f>
        <v>18653.089999999997</v>
      </c>
      <c r="K166" s="244">
        <f>SUM(K167:K168)</f>
        <v>425102.99599999998</v>
      </c>
      <c r="L166" s="245">
        <f>SUM(L167:L168)</f>
        <v>37312.06</v>
      </c>
    </row>
    <row r="167" spans="1:12" ht="15" customHeight="1">
      <c r="A167" s="285"/>
      <c r="B167" s="288" t="s">
        <v>103</v>
      </c>
      <c r="C167" s="58"/>
      <c r="D167" s="58"/>
      <c r="E167" s="58"/>
      <c r="F167" s="58">
        <f>F11+F13+F15+F38+F130+F143+F145+F149+F158+F160+F164</f>
        <v>80828.929999999993</v>
      </c>
      <c r="G167" s="58">
        <f>G11+G13+G15+G38+G130+G143+G145+G149+G158+G160+G164</f>
        <v>7459.36</v>
      </c>
      <c r="H167" s="58"/>
      <c r="I167" s="58">
        <f>I11+I13+I15+I38+I130+I143+I145+I149+I158+I160+I164</f>
        <v>80748.825999999986</v>
      </c>
      <c r="J167" s="58">
        <f>J11+J13+J15+J38+J130+J143+J145+J149+J158+J160+J164</f>
        <v>7453.49</v>
      </c>
      <c r="K167" s="58">
        <f>K11+K13+K15+K38+K130+K143+K145+K149+K158+K160+K164</f>
        <v>161657.75599999999</v>
      </c>
      <c r="L167" s="199">
        <f>L11+L13+L15+L38+L130+L143+L145+L149+L158+L160+L164</f>
        <v>14912.85</v>
      </c>
    </row>
    <row r="168" spans="1:12" ht="20.25" customHeight="1" thickBot="1">
      <c r="A168" s="286"/>
      <c r="B168" s="289" t="s">
        <v>104</v>
      </c>
      <c r="C168" s="202"/>
      <c r="D168" s="202"/>
      <c r="E168" s="202"/>
      <c r="F168" s="202">
        <f>F39</f>
        <v>131722.64000000001</v>
      </c>
      <c r="G168" s="202">
        <f>G39</f>
        <v>11199.609999999999</v>
      </c>
      <c r="H168" s="202"/>
      <c r="I168" s="202">
        <f>I39</f>
        <v>131722.59999999998</v>
      </c>
      <c r="J168" s="202">
        <f>J39</f>
        <v>11199.599999999997</v>
      </c>
      <c r="K168" s="202">
        <f>K39</f>
        <v>263445.24</v>
      </c>
      <c r="L168" s="203">
        <f>L39</f>
        <v>22399.209999999995</v>
      </c>
    </row>
    <row r="169" spans="1:12">
      <c r="B169" s="62"/>
      <c r="C169" s="63"/>
      <c r="D169" s="135"/>
      <c r="E169" s="62"/>
      <c r="F169" s="63"/>
      <c r="G169" s="63"/>
      <c r="H169" s="63"/>
      <c r="I169" s="135"/>
      <c r="J169" s="135"/>
      <c r="K169" s="135"/>
      <c r="L169" s="135"/>
    </row>
    <row r="170" spans="1:12">
      <c r="B170" s="62"/>
      <c r="C170" s="63"/>
      <c r="D170" s="135"/>
      <c r="E170" s="62"/>
      <c r="F170" s="63"/>
      <c r="G170" s="63"/>
      <c r="H170" s="63"/>
      <c r="I170" s="135"/>
      <c r="J170" s="135"/>
      <c r="K170" s="135"/>
      <c r="L170" s="135"/>
    </row>
    <row r="171" spans="1:12" s="62" customFormat="1" ht="15" hidden="1" customHeight="1">
      <c r="A171" s="136"/>
      <c r="B171" s="1" t="s">
        <v>387</v>
      </c>
      <c r="C171" s="4"/>
      <c r="D171" s="135"/>
      <c r="E171" s="21"/>
      <c r="F171" s="135"/>
      <c r="G171" s="135"/>
      <c r="H171" s="4">
        <v>1.0369999999999999</v>
      </c>
      <c r="I171" s="135"/>
      <c r="J171" s="135"/>
      <c r="K171" s="341">
        <f>282183.98-281197.48</f>
        <v>986.5</v>
      </c>
      <c r="L171" s="341"/>
    </row>
    <row r="172" spans="1:12" s="62" customFormat="1">
      <c r="A172" s="136"/>
      <c r="B172" s="1"/>
      <c r="C172" s="4"/>
      <c r="D172" s="135"/>
      <c r="E172" s="21"/>
      <c r="F172" s="135"/>
      <c r="G172" s="135"/>
      <c r="H172" s="135"/>
      <c r="I172" s="135"/>
      <c r="J172" s="135"/>
      <c r="K172" s="135"/>
      <c r="L172" s="135"/>
    </row>
    <row r="173" spans="1:12">
      <c r="D173" s="135"/>
      <c r="E173" s="21"/>
      <c r="F173" s="135"/>
      <c r="G173" s="135"/>
      <c r="H173" s="135"/>
      <c r="I173" s="135"/>
      <c r="J173" s="135"/>
      <c r="K173" s="135"/>
      <c r="L173" s="135"/>
    </row>
    <row r="174" spans="1:12">
      <c r="D174" s="135"/>
      <c r="E174" s="21"/>
      <c r="F174" s="135"/>
      <c r="G174" s="135"/>
      <c r="H174" s="135"/>
      <c r="I174" s="135"/>
      <c r="J174" s="135"/>
      <c r="K174" s="135"/>
      <c r="L174" s="135"/>
    </row>
    <row r="175" spans="1:12">
      <c r="D175" s="135"/>
      <c r="E175" s="21"/>
      <c r="F175" s="135"/>
      <c r="G175" s="135"/>
      <c r="H175" s="135"/>
      <c r="I175" s="135"/>
      <c r="J175" s="135"/>
      <c r="K175" s="135"/>
      <c r="L175" s="135"/>
    </row>
    <row r="176" spans="1:12">
      <c r="D176" s="135"/>
      <c r="E176" s="21"/>
      <c r="F176" s="135"/>
      <c r="G176" s="135"/>
      <c r="H176" s="135"/>
      <c r="I176" s="135"/>
      <c r="J176" s="135"/>
      <c r="K176" s="135"/>
      <c r="L176" s="135"/>
    </row>
  </sheetData>
  <mergeCells count="59">
    <mergeCell ref="C6:C9"/>
    <mergeCell ref="J1:L1"/>
    <mergeCell ref="J2:L2"/>
    <mergeCell ref="J3:L3"/>
    <mergeCell ref="J4:L4"/>
    <mergeCell ref="B5:L5"/>
    <mergeCell ref="D6:D9"/>
    <mergeCell ref="L8:L9"/>
    <mergeCell ref="A20:A21"/>
    <mergeCell ref="B20:B21"/>
    <mergeCell ref="A24:A25"/>
    <mergeCell ref="E6:L6"/>
    <mergeCell ref="E7:G7"/>
    <mergeCell ref="H7:J7"/>
    <mergeCell ref="K7:L7"/>
    <mergeCell ref="E8:E9"/>
    <mergeCell ref="F8:F9"/>
    <mergeCell ref="G8:G9"/>
    <mergeCell ref="H8:H9"/>
    <mergeCell ref="I8:I9"/>
    <mergeCell ref="J8:J9"/>
    <mergeCell ref="K8:K9"/>
    <mergeCell ref="A6:A9"/>
    <mergeCell ref="B6:B9"/>
    <mergeCell ref="A40:A41"/>
    <mergeCell ref="A49:A50"/>
    <mergeCell ref="A51:A52"/>
    <mergeCell ref="A53:A54"/>
    <mergeCell ref="A55:A56"/>
    <mergeCell ref="A45:A46"/>
    <mergeCell ref="A42:A43"/>
    <mergeCell ref="C64:C65"/>
    <mergeCell ref="A57:A58"/>
    <mergeCell ref="A59:A60"/>
    <mergeCell ref="A61:A62"/>
    <mergeCell ref="A64:A65"/>
    <mergeCell ref="A66:A67"/>
    <mergeCell ref="A112:A114"/>
    <mergeCell ref="A70:A71"/>
    <mergeCell ref="A73:A75"/>
    <mergeCell ref="A78:A79"/>
    <mergeCell ref="A80:A81"/>
    <mergeCell ref="A85:A86"/>
    <mergeCell ref="A87:A88"/>
    <mergeCell ref="A89:A96"/>
    <mergeCell ref="A97:A104"/>
    <mergeCell ref="A105:A106"/>
    <mergeCell ref="A107:A108"/>
    <mergeCell ref="A110:A111"/>
    <mergeCell ref="A68:A69"/>
    <mergeCell ref="B154:B155"/>
    <mergeCell ref="A156:A157"/>
    <mergeCell ref="K171:L171"/>
    <mergeCell ref="A115:A116"/>
    <mergeCell ref="C115:C116"/>
    <mergeCell ref="A118:A119"/>
    <mergeCell ref="A120:A129"/>
    <mergeCell ref="A150:A151"/>
    <mergeCell ref="B150:B151"/>
  </mergeCells>
  <pageMargins left="0.39370078740157483" right="0.39370078740157483" top="0.78740157480314965" bottom="1.0236220472440944" header="0.39370078740157483" footer="0.74803149606299213"/>
  <pageSetup paperSize="9" scale="75" fitToHeight="0" pageOrder="overThenDown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19"/>
  <sheetViews>
    <sheetView topLeftCell="A51" zoomScaleNormal="100" workbookViewId="0">
      <selection activeCell="B58" sqref="B57:B58"/>
    </sheetView>
  </sheetViews>
  <sheetFormatPr defaultColWidth="9.42578125" defaultRowHeight="12.75" outlineLevelRow="1"/>
  <cols>
    <col min="1" max="1" width="7" style="1" customWidth="1"/>
    <col min="2" max="2" width="39" style="2" customWidth="1"/>
    <col min="3" max="3" width="16" style="3" customWidth="1"/>
    <col min="4" max="4" width="17.7109375" style="1" customWidth="1"/>
    <col min="5" max="5" width="14.5703125" style="1" customWidth="1"/>
    <col min="6" max="6" width="14.7109375" style="1" customWidth="1"/>
    <col min="7" max="7" width="12.28515625" style="1" customWidth="1"/>
    <col min="8" max="8" width="14.5703125" style="1" customWidth="1"/>
    <col min="9" max="9" width="15.42578125" style="1" customWidth="1"/>
    <col min="10" max="10" width="12.85546875" style="1" customWidth="1"/>
    <col min="11" max="11" width="14.7109375" style="1" customWidth="1"/>
    <col min="12" max="12" width="11.5703125" style="1" customWidth="1"/>
    <col min="13" max="15" width="9.42578125" style="1" customWidth="1"/>
    <col min="16" max="16" width="21.7109375" style="1" customWidth="1"/>
    <col min="17" max="257" width="9.42578125" style="1" customWidth="1"/>
    <col min="258" max="258" width="9.42578125" style="5" customWidth="1"/>
    <col min="259" max="16384" width="9.42578125" style="5"/>
  </cols>
  <sheetData>
    <row r="1" spans="1:257" s="268" customFormat="1" ht="19.5" customHeight="1" outlineLevel="1">
      <c r="A1" s="263"/>
      <c r="B1" s="264"/>
      <c r="C1" s="265"/>
      <c r="D1" s="263"/>
      <c r="E1" s="263"/>
      <c r="F1" s="263"/>
      <c r="G1" s="263"/>
      <c r="H1" s="263"/>
      <c r="I1" s="263"/>
      <c r="J1" s="351" t="s">
        <v>709</v>
      </c>
      <c r="K1" s="351"/>
      <c r="L1" s="351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3"/>
      <c r="BA1" s="263"/>
      <c r="BB1" s="263"/>
      <c r="BC1" s="263"/>
      <c r="BD1" s="263"/>
      <c r="BE1" s="263"/>
      <c r="BF1" s="263"/>
      <c r="BG1" s="263"/>
      <c r="BH1" s="263"/>
      <c r="BI1" s="263"/>
      <c r="BJ1" s="263"/>
      <c r="BK1" s="263"/>
      <c r="BL1" s="263"/>
      <c r="BM1" s="263"/>
      <c r="BN1" s="263"/>
      <c r="BO1" s="263"/>
      <c r="BP1" s="263"/>
      <c r="BQ1" s="263"/>
      <c r="BR1" s="263"/>
      <c r="BS1" s="263"/>
      <c r="BT1" s="263"/>
      <c r="BU1" s="263"/>
      <c r="BV1" s="263"/>
      <c r="BW1" s="263"/>
      <c r="BX1" s="263"/>
      <c r="BY1" s="263"/>
      <c r="BZ1" s="263"/>
      <c r="CA1" s="263"/>
      <c r="CB1" s="263"/>
      <c r="CC1" s="263"/>
      <c r="CD1" s="263"/>
      <c r="CE1" s="263"/>
      <c r="CF1" s="263"/>
      <c r="CG1" s="263"/>
      <c r="CH1" s="263"/>
      <c r="CI1" s="263"/>
      <c r="CJ1" s="263"/>
      <c r="CK1" s="263"/>
      <c r="CL1" s="263"/>
      <c r="CM1" s="263"/>
      <c r="CN1" s="263"/>
      <c r="CO1" s="263"/>
      <c r="CP1" s="263"/>
      <c r="CQ1" s="263"/>
      <c r="CR1" s="263"/>
      <c r="CS1" s="263"/>
      <c r="CT1" s="263"/>
      <c r="CU1" s="263"/>
      <c r="CV1" s="263"/>
      <c r="CW1" s="263"/>
      <c r="CX1" s="263"/>
      <c r="CY1" s="263"/>
      <c r="CZ1" s="263"/>
      <c r="DA1" s="263"/>
      <c r="DB1" s="263"/>
      <c r="DC1" s="263"/>
      <c r="DD1" s="263"/>
      <c r="DE1" s="263"/>
      <c r="DF1" s="263"/>
      <c r="DG1" s="263"/>
      <c r="DH1" s="263"/>
      <c r="DI1" s="263"/>
      <c r="DJ1" s="263"/>
      <c r="DK1" s="263"/>
      <c r="DL1" s="263"/>
      <c r="DM1" s="263"/>
      <c r="DN1" s="263"/>
      <c r="DO1" s="263"/>
      <c r="DP1" s="263"/>
      <c r="DQ1" s="263"/>
      <c r="DR1" s="263"/>
      <c r="DS1" s="263"/>
      <c r="DT1" s="263"/>
      <c r="DU1" s="263"/>
      <c r="DV1" s="263"/>
      <c r="DW1" s="263"/>
      <c r="DX1" s="263"/>
      <c r="DY1" s="263"/>
      <c r="DZ1" s="263"/>
      <c r="EA1" s="263"/>
      <c r="EB1" s="263"/>
      <c r="EC1" s="263"/>
      <c r="ED1" s="263"/>
      <c r="EE1" s="263"/>
      <c r="EF1" s="263"/>
      <c r="EG1" s="263"/>
      <c r="EH1" s="263"/>
      <c r="EI1" s="263"/>
      <c r="EJ1" s="263"/>
      <c r="EK1" s="263"/>
      <c r="EL1" s="263"/>
      <c r="EM1" s="263"/>
      <c r="EN1" s="263"/>
      <c r="EO1" s="263"/>
      <c r="EP1" s="263"/>
      <c r="EQ1" s="263"/>
      <c r="ER1" s="263"/>
      <c r="ES1" s="263"/>
      <c r="ET1" s="263"/>
      <c r="EU1" s="263"/>
      <c r="EV1" s="263"/>
      <c r="EW1" s="263"/>
      <c r="EX1" s="263"/>
      <c r="EY1" s="263"/>
      <c r="EZ1" s="263"/>
      <c r="FA1" s="263"/>
      <c r="FB1" s="263"/>
      <c r="FC1" s="263"/>
      <c r="FD1" s="263"/>
      <c r="FE1" s="263"/>
      <c r="FF1" s="263"/>
      <c r="FG1" s="263"/>
      <c r="FH1" s="263"/>
      <c r="FI1" s="263"/>
      <c r="FJ1" s="263"/>
      <c r="FK1" s="263"/>
      <c r="FL1" s="263"/>
      <c r="FM1" s="263"/>
      <c r="FN1" s="263"/>
      <c r="FO1" s="263"/>
      <c r="FP1" s="263"/>
      <c r="FQ1" s="263"/>
      <c r="FR1" s="263"/>
      <c r="FS1" s="263"/>
      <c r="FT1" s="263"/>
      <c r="FU1" s="263"/>
      <c r="FV1" s="263"/>
      <c r="FW1" s="263"/>
      <c r="FX1" s="263"/>
      <c r="FY1" s="263"/>
      <c r="FZ1" s="263"/>
      <c r="GA1" s="263"/>
      <c r="GB1" s="263"/>
      <c r="GC1" s="263"/>
      <c r="GD1" s="263"/>
      <c r="GE1" s="263"/>
      <c r="GF1" s="263"/>
      <c r="GG1" s="263"/>
      <c r="GH1" s="263"/>
      <c r="GI1" s="263"/>
      <c r="GJ1" s="263"/>
      <c r="GK1" s="263"/>
      <c r="GL1" s="263"/>
      <c r="GM1" s="263"/>
      <c r="GN1" s="263"/>
      <c r="GO1" s="263"/>
      <c r="GP1" s="263"/>
      <c r="GQ1" s="263"/>
      <c r="GR1" s="263"/>
      <c r="GS1" s="263"/>
      <c r="GT1" s="263"/>
      <c r="GU1" s="263"/>
      <c r="GV1" s="263"/>
      <c r="GW1" s="263"/>
      <c r="GX1" s="263"/>
      <c r="GY1" s="263"/>
      <c r="GZ1" s="263"/>
      <c r="HA1" s="263"/>
      <c r="HB1" s="263"/>
      <c r="HC1" s="263"/>
      <c r="HD1" s="263"/>
      <c r="HE1" s="263"/>
      <c r="HF1" s="263"/>
      <c r="HG1" s="263"/>
      <c r="HH1" s="263"/>
      <c r="HI1" s="263"/>
      <c r="HJ1" s="263"/>
      <c r="HK1" s="263"/>
      <c r="HL1" s="263"/>
      <c r="HM1" s="263"/>
      <c r="HN1" s="263"/>
      <c r="HO1" s="263"/>
      <c r="HP1" s="263"/>
      <c r="HQ1" s="263"/>
      <c r="HR1" s="263"/>
      <c r="HS1" s="263"/>
      <c r="HT1" s="263"/>
      <c r="HU1" s="263"/>
      <c r="HV1" s="263"/>
      <c r="HW1" s="263"/>
      <c r="HX1" s="263"/>
      <c r="HY1" s="263"/>
      <c r="HZ1" s="263"/>
      <c r="IA1" s="263"/>
      <c r="IB1" s="263"/>
      <c r="IC1" s="263"/>
      <c r="ID1" s="263"/>
      <c r="IE1" s="263"/>
      <c r="IF1" s="263"/>
      <c r="IG1" s="263"/>
      <c r="IH1" s="263"/>
      <c r="II1" s="263"/>
      <c r="IJ1" s="263"/>
      <c r="IK1" s="263"/>
      <c r="IL1" s="263"/>
      <c r="IM1" s="263"/>
      <c r="IN1" s="263"/>
      <c r="IO1" s="263"/>
      <c r="IP1" s="263"/>
      <c r="IQ1" s="263"/>
      <c r="IR1" s="263"/>
      <c r="IS1" s="263"/>
      <c r="IT1" s="263"/>
      <c r="IU1" s="263"/>
      <c r="IV1" s="263"/>
      <c r="IW1" s="263"/>
    </row>
    <row r="2" spans="1:257" s="268" customFormat="1" ht="13.5" customHeight="1" outlineLevel="1">
      <c r="A2" s="263"/>
      <c r="B2" s="264"/>
      <c r="C2" s="265"/>
      <c r="D2" s="263"/>
      <c r="E2" s="263"/>
      <c r="F2" s="263"/>
      <c r="G2" s="263"/>
      <c r="H2" s="263"/>
      <c r="I2" s="263"/>
      <c r="J2" s="351" t="s">
        <v>1</v>
      </c>
      <c r="K2" s="351"/>
      <c r="L2" s="351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H2" s="263"/>
      <c r="BI2" s="263"/>
      <c r="BJ2" s="263"/>
      <c r="BK2" s="263"/>
      <c r="BL2" s="263"/>
      <c r="BM2" s="263"/>
      <c r="BN2" s="263"/>
      <c r="BO2" s="263"/>
      <c r="BP2" s="263"/>
      <c r="BQ2" s="263"/>
      <c r="BR2" s="263"/>
      <c r="BS2" s="263"/>
      <c r="BT2" s="263"/>
      <c r="BU2" s="263"/>
      <c r="BV2" s="263"/>
      <c r="BW2" s="263"/>
      <c r="BX2" s="263"/>
      <c r="BY2" s="263"/>
      <c r="BZ2" s="263"/>
      <c r="CA2" s="263"/>
      <c r="CB2" s="263"/>
      <c r="CC2" s="263"/>
      <c r="CD2" s="263"/>
      <c r="CE2" s="263"/>
      <c r="CF2" s="263"/>
      <c r="CG2" s="263"/>
      <c r="CH2" s="263"/>
      <c r="CI2" s="263"/>
      <c r="CJ2" s="263"/>
      <c r="CK2" s="263"/>
      <c r="CL2" s="263"/>
      <c r="CM2" s="263"/>
      <c r="CN2" s="263"/>
      <c r="CO2" s="263"/>
      <c r="CP2" s="263"/>
      <c r="CQ2" s="263"/>
      <c r="CR2" s="263"/>
      <c r="CS2" s="263"/>
      <c r="CT2" s="263"/>
      <c r="CU2" s="263"/>
      <c r="CV2" s="263"/>
      <c r="CW2" s="263"/>
      <c r="CX2" s="263"/>
      <c r="CY2" s="263"/>
      <c r="CZ2" s="263"/>
      <c r="DA2" s="263"/>
      <c r="DB2" s="263"/>
      <c r="DC2" s="263"/>
      <c r="DD2" s="263"/>
      <c r="DE2" s="263"/>
      <c r="DF2" s="263"/>
      <c r="DG2" s="263"/>
      <c r="DH2" s="263"/>
      <c r="DI2" s="263"/>
      <c r="DJ2" s="263"/>
      <c r="DK2" s="263"/>
      <c r="DL2" s="263"/>
      <c r="DM2" s="263"/>
      <c r="DN2" s="263"/>
      <c r="DO2" s="263"/>
      <c r="DP2" s="263"/>
      <c r="DQ2" s="263"/>
      <c r="DR2" s="263"/>
      <c r="DS2" s="263"/>
      <c r="DT2" s="263"/>
      <c r="DU2" s="263"/>
      <c r="DV2" s="263"/>
      <c r="DW2" s="263"/>
      <c r="DX2" s="263"/>
      <c r="DY2" s="263"/>
      <c r="DZ2" s="263"/>
      <c r="EA2" s="263"/>
      <c r="EB2" s="263"/>
      <c r="EC2" s="263"/>
      <c r="ED2" s="263"/>
      <c r="EE2" s="263"/>
      <c r="EF2" s="263"/>
      <c r="EG2" s="263"/>
      <c r="EH2" s="263"/>
      <c r="EI2" s="263"/>
      <c r="EJ2" s="263"/>
      <c r="EK2" s="263"/>
      <c r="EL2" s="263"/>
      <c r="EM2" s="263"/>
      <c r="EN2" s="263"/>
      <c r="EO2" s="263"/>
      <c r="EP2" s="263"/>
      <c r="EQ2" s="263"/>
      <c r="ER2" s="263"/>
      <c r="ES2" s="263"/>
      <c r="ET2" s="263"/>
      <c r="EU2" s="263"/>
      <c r="EV2" s="263"/>
      <c r="EW2" s="263"/>
      <c r="EX2" s="263"/>
      <c r="EY2" s="263"/>
      <c r="EZ2" s="263"/>
      <c r="FA2" s="263"/>
      <c r="FB2" s="263"/>
      <c r="FC2" s="263"/>
      <c r="FD2" s="263"/>
      <c r="FE2" s="263"/>
      <c r="FF2" s="263"/>
      <c r="FG2" s="263"/>
      <c r="FH2" s="263"/>
      <c r="FI2" s="263"/>
      <c r="FJ2" s="263"/>
      <c r="FK2" s="263"/>
      <c r="FL2" s="263"/>
      <c r="FM2" s="263"/>
      <c r="FN2" s="263"/>
      <c r="FO2" s="263"/>
      <c r="FP2" s="263"/>
      <c r="FQ2" s="263"/>
      <c r="FR2" s="263"/>
      <c r="FS2" s="263"/>
      <c r="FT2" s="263"/>
      <c r="FU2" s="263"/>
      <c r="FV2" s="263"/>
      <c r="FW2" s="263"/>
      <c r="FX2" s="263"/>
      <c r="FY2" s="263"/>
      <c r="FZ2" s="263"/>
      <c r="GA2" s="263"/>
      <c r="GB2" s="263"/>
      <c r="GC2" s="263"/>
      <c r="GD2" s="263"/>
      <c r="GE2" s="263"/>
      <c r="GF2" s="263"/>
      <c r="GG2" s="263"/>
      <c r="GH2" s="263"/>
      <c r="GI2" s="263"/>
      <c r="GJ2" s="263"/>
      <c r="GK2" s="263"/>
      <c r="GL2" s="263"/>
      <c r="GM2" s="263"/>
      <c r="GN2" s="263"/>
      <c r="GO2" s="263"/>
      <c r="GP2" s="263"/>
      <c r="GQ2" s="263"/>
      <c r="GR2" s="263"/>
      <c r="GS2" s="263"/>
      <c r="GT2" s="263"/>
      <c r="GU2" s="263"/>
      <c r="GV2" s="263"/>
      <c r="GW2" s="263"/>
      <c r="GX2" s="263"/>
      <c r="GY2" s="263"/>
      <c r="GZ2" s="263"/>
      <c r="HA2" s="263"/>
      <c r="HB2" s="263"/>
      <c r="HC2" s="263"/>
      <c r="HD2" s="263"/>
      <c r="HE2" s="263"/>
      <c r="HF2" s="263"/>
      <c r="HG2" s="263"/>
      <c r="HH2" s="263"/>
      <c r="HI2" s="263"/>
      <c r="HJ2" s="263"/>
      <c r="HK2" s="263"/>
      <c r="HL2" s="263"/>
      <c r="HM2" s="263"/>
      <c r="HN2" s="263"/>
      <c r="HO2" s="263"/>
      <c r="HP2" s="263"/>
      <c r="HQ2" s="263"/>
      <c r="HR2" s="263"/>
      <c r="HS2" s="263"/>
      <c r="HT2" s="263"/>
      <c r="HU2" s="263"/>
      <c r="HV2" s="263"/>
      <c r="HW2" s="263"/>
      <c r="HX2" s="263"/>
      <c r="HY2" s="263"/>
      <c r="HZ2" s="263"/>
      <c r="IA2" s="263"/>
      <c r="IB2" s="263"/>
      <c r="IC2" s="263"/>
      <c r="ID2" s="263"/>
      <c r="IE2" s="263"/>
      <c r="IF2" s="263"/>
      <c r="IG2" s="263"/>
      <c r="IH2" s="263"/>
      <c r="II2" s="263"/>
      <c r="IJ2" s="263"/>
      <c r="IK2" s="263"/>
      <c r="IL2" s="263"/>
      <c r="IM2" s="263"/>
      <c r="IN2" s="263"/>
      <c r="IO2" s="263"/>
      <c r="IP2" s="263"/>
      <c r="IQ2" s="263"/>
      <c r="IR2" s="263"/>
      <c r="IS2" s="263"/>
      <c r="IT2" s="263"/>
      <c r="IU2" s="263"/>
      <c r="IV2" s="263"/>
      <c r="IW2" s="263"/>
    </row>
    <row r="3" spans="1:257" s="268" customFormat="1" ht="21.75" customHeight="1" outlineLevel="1">
      <c r="A3" s="263"/>
      <c r="B3" s="264"/>
      <c r="C3" s="265"/>
      <c r="D3" s="263"/>
      <c r="E3" s="263"/>
      <c r="F3" s="263"/>
      <c r="G3" s="263"/>
      <c r="H3" s="263"/>
      <c r="I3" s="263"/>
      <c r="J3" s="351" t="s">
        <v>2</v>
      </c>
      <c r="K3" s="351"/>
      <c r="L3" s="351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3"/>
      <c r="BP3" s="263"/>
      <c r="BQ3" s="263"/>
      <c r="BR3" s="263"/>
      <c r="BS3" s="263"/>
      <c r="BT3" s="263"/>
      <c r="BU3" s="263"/>
      <c r="BV3" s="263"/>
      <c r="BW3" s="263"/>
      <c r="BX3" s="263"/>
      <c r="BY3" s="263"/>
      <c r="BZ3" s="263"/>
      <c r="CA3" s="263"/>
      <c r="CB3" s="263"/>
      <c r="CC3" s="263"/>
      <c r="CD3" s="263"/>
      <c r="CE3" s="263"/>
      <c r="CF3" s="263"/>
      <c r="CG3" s="263"/>
      <c r="CH3" s="263"/>
      <c r="CI3" s="263"/>
      <c r="CJ3" s="263"/>
      <c r="CK3" s="263"/>
      <c r="CL3" s="263"/>
      <c r="CM3" s="263"/>
      <c r="CN3" s="263"/>
      <c r="CO3" s="263"/>
      <c r="CP3" s="263"/>
      <c r="CQ3" s="263"/>
      <c r="CR3" s="263"/>
      <c r="CS3" s="263"/>
      <c r="CT3" s="263"/>
      <c r="CU3" s="263"/>
      <c r="CV3" s="263"/>
      <c r="CW3" s="263"/>
      <c r="CX3" s="263"/>
      <c r="CY3" s="263"/>
      <c r="CZ3" s="263"/>
      <c r="DA3" s="263"/>
      <c r="DB3" s="263"/>
      <c r="DC3" s="263"/>
      <c r="DD3" s="263"/>
      <c r="DE3" s="263"/>
      <c r="DF3" s="263"/>
      <c r="DG3" s="263"/>
      <c r="DH3" s="263"/>
      <c r="DI3" s="263"/>
      <c r="DJ3" s="263"/>
      <c r="DK3" s="263"/>
      <c r="DL3" s="263"/>
      <c r="DM3" s="263"/>
      <c r="DN3" s="263"/>
      <c r="DO3" s="263"/>
      <c r="DP3" s="263"/>
      <c r="DQ3" s="263"/>
      <c r="DR3" s="263"/>
      <c r="DS3" s="263"/>
      <c r="DT3" s="263"/>
      <c r="DU3" s="263"/>
      <c r="DV3" s="263"/>
      <c r="DW3" s="263"/>
      <c r="DX3" s="263"/>
      <c r="DY3" s="263"/>
      <c r="DZ3" s="263"/>
      <c r="EA3" s="263"/>
      <c r="EB3" s="263"/>
      <c r="EC3" s="263"/>
      <c r="ED3" s="263"/>
      <c r="EE3" s="263"/>
      <c r="EF3" s="263"/>
      <c r="EG3" s="263"/>
      <c r="EH3" s="263"/>
      <c r="EI3" s="263"/>
      <c r="EJ3" s="263"/>
      <c r="EK3" s="263"/>
      <c r="EL3" s="263"/>
      <c r="EM3" s="263"/>
      <c r="EN3" s="263"/>
      <c r="EO3" s="263"/>
      <c r="EP3" s="263"/>
      <c r="EQ3" s="263"/>
      <c r="ER3" s="263"/>
      <c r="ES3" s="263"/>
      <c r="ET3" s="263"/>
      <c r="EU3" s="263"/>
      <c r="EV3" s="263"/>
      <c r="EW3" s="263"/>
      <c r="EX3" s="263"/>
      <c r="EY3" s="263"/>
      <c r="EZ3" s="263"/>
      <c r="FA3" s="263"/>
      <c r="FB3" s="263"/>
      <c r="FC3" s="263"/>
      <c r="FD3" s="263"/>
      <c r="FE3" s="263"/>
      <c r="FF3" s="263"/>
      <c r="FG3" s="263"/>
      <c r="FH3" s="263"/>
      <c r="FI3" s="263"/>
      <c r="FJ3" s="263"/>
      <c r="FK3" s="263"/>
      <c r="FL3" s="263"/>
      <c r="FM3" s="263"/>
      <c r="FN3" s="263"/>
      <c r="FO3" s="263"/>
      <c r="FP3" s="263"/>
      <c r="FQ3" s="263"/>
      <c r="FR3" s="263"/>
      <c r="FS3" s="263"/>
      <c r="FT3" s="263"/>
      <c r="FU3" s="263"/>
      <c r="FV3" s="263"/>
      <c r="FW3" s="263"/>
      <c r="FX3" s="263"/>
      <c r="FY3" s="263"/>
      <c r="FZ3" s="263"/>
      <c r="GA3" s="263"/>
      <c r="GB3" s="263"/>
      <c r="GC3" s="263"/>
      <c r="GD3" s="263"/>
      <c r="GE3" s="263"/>
      <c r="GF3" s="263"/>
      <c r="GG3" s="263"/>
      <c r="GH3" s="263"/>
      <c r="GI3" s="263"/>
      <c r="GJ3" s="263"/>
      <c r="GK3" s="263"/>
      <c r="GL3" s="263"/>
      <c r="GM3" s="263"/>
      <c r="GN3" s="263"/>
      <c r="GO3" s="263"/>
      <c r="GP3" s="263"/>
      <c r="GQ3" s="263"/>
      <c r="GR3" s="263"/>
      <c r="GS3" s="263"/>
      <c r="GT3" s="263"/>
      <c r="GU3" s="263"/>
      <c r="GV3" s="263"/>
      <c r="GW3" s="263"/>
      <c r="GX3" s="263"/>
      <c r="GY3" s="263"/>
      <c r="GZ3" s="263"/>
      <c r="HA3" s="263"/>
      <c r="HB3" s="263"/>
      <c r="HC3" s="263"/>
      <c r="HD3" s="263"/>
      <c r="HE3" s="263"/>
      <c r="HF3" s="263"/>
      <c r="HG3" s="263"/>
      <c r="HH3" s="263"/>
      <c r="HI3" s="263"/>
      <c r="HJ3" s="263"/>
      <c r="HK3" s="263"/>
      <c r="HL3" s="263"/>
      <c r="HM3" s="263"/>
      <c r="HN3" s="263"/>
      <c r="HO3" s="263"/>
      <c r="HP3" s="263"/>
      <c r="HQ3" s="263"/>
      <c r="HR3" s="263"/>
      <c r="HS3" s="263"/>
      <c r="HT3" s="263"/>
      <c r="HU3" s="263"/>
      <c r="HV3" s="263"/>
      <c r="HW3" s="263"/>
      <c r="HX3" s="263"/>
      <c r="HY3" s="263"/>
      <c r="HZ3" s="263"/>
      <c r="IA3" s="263"/>
      <c r="IB3" s="263"/>
      <c r="IC3" s="263"/>
      <c r="ID3" s="263"/>
      <c r="IE3" s="263"/>
      <c r="IF3" s="263"/>
      <c r="IG3" s="263"/>
      <c r="IH3" s="263"/>
      <c r="II3" s="263"/>
      <c r="IJ3" s="263"/>
      <c r="IK3" s="263"/>
      <c r="IL3" s="263"/>
      <c r="IM3" s="263"/>
      <c r="IN3" s="263"/>
      <c r="IO3" s="263"/>
      <c r="IP3" s="263"/>
      <c r="IQ3" s="263"/>
      <c r="IR3" s="263"/>
      <c r="IS3" s="263"/>
      <c r="IT3" s="263"/>
      <c r="IU3" s="263"/>
      <c r="IV3" s="263"/>
      <c r="IW3" s="263"/>
    </row>
    <row r="4" spans="1:257" s="268" customFormat="1" ht="21" customHeight="1" outlineLevel="1">
      <c r="A4" s="263"/>
      <c r="B4" s="264"/>
      <c r="C4" s="265"/>
      <c r="D4" s="263"/>
      <c r="E4" s="263"/>
      <c r="F4" s="263"/>
      <c r="G4" s="263"/>
      <c r="H4" s="263"/>
      <c r="I4" s="280"/>
      <c r="J4" s="352" t="s">
        <v>916</v>
      </c>
      <c r="K4" s="352"/>
      <c r="L4" s="352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263"/>
      <c r="BB4" s="263"/>
      <c r="BC4" s="263"/>
      <c r="BD4" s="263"/>
      <c r="BE4" s="263"/>
      <c r="BF4" s="263"/>
      <c r="BG4" s="263"/>
      <c r="BH4" s="263"/>
      <c r="BI4" s="263"/>
      <c r="BJ4" s="263"/>
      <c r="BK4" s="263"/>
      <c r="BL4" s="263"/>
      <c r="BM4" s="263"/>
      <c r="BN4" s="263"/>
      <c r="BO4" s="263"/>
      <c r="BP4" s="263"/>
      <c r="BQ4" s="263"/>
      <c r="BR4" s="263"/>
      <c r="BS4" s="263"/>
      <c r="BT4" s="263"/>
      <c r="BU4" s="263"/>
      <c r="BV4" s="263"/>
      <c r="BW4" s="263"/>
      <c r="BX4" s="263"/>
      <c r="BY4" s="263"/>
      <c r="BZ4" s="263"/>
      <c r="CA4" s="263"/>
      <c r="CB4" s="263"/>
      <c r="CC4" s="263"/>
      <c r="CD4" s="263"/>
      <c r="CE4" s="263"/>
      <c r="CF4" s="263"/>
      <c r="CG4" s="263"/>
      <c r="CH4" s="263"/>
      <c r="CI4" s="263"/>
      <c r="CJ4" s="263"/>
      <c r="CK4" s="263"/>
      <c r="CL4" s="263"/>
      <c r="CM4" s="263"/>
      <c r="CN4" s="263"/>
      <c r="CO4" s="263"/>
      <c r="CP4" s="263"/>
      <c r="CQ4" s="263"/>
      <c r="CR4" s="263"/>
      <c r="CS4" s="263"/>
      <c r="CT4" s="263"/>
      <c r="CU4" s="263"/>
      <c r="CV4" s="263"/>
      <c r="CW4" s="263"/>
      <c r="CX4" s="263"/>
      <c r="CY4" s="263"/>
      <c r="CZ4" s="263"/>
      <c r="DA4" s="263"/>
      <c r="DB4" s="263"/>
      <c r="DC4" s="263"/>
      <c r="DD4" s="263"/>
      <c r="DE4" s="263"/>
      <c r="DF4" s="263"/>
      <c r="DG4" s="263"/>
      <c r="DH4" s="263"/>
      <c r="DI4" s="263"/>
      <c r="DJ4" s="263"/>
      <c r="DK4" s="263"/>
      <c r="DL4" s="263"/>
      <c r="DM4" s="263"/>
      <c r="DN4" s="263"/>
      <c r="DO4" s="263"/>
      <c r="DP4" s="263"/>
      <c r="DQ4" s="263"/>
      <c r="DR4" s="263"/>
      <c r="DS4" s="263"/>
      <c r="DT4" s="263"/>
      <c r="DU4" s="263"/>
      <c r="DV4" s="263"/>
      <c r="DW4" s="263"/>
      <c r="DX4" s="263"/>
      <c r="DY4" s="263"/>
      <c r="DZ4" s="263"/>
      <c r="EA4" s="263"/>
      <c r="EB4" s="263"/>
      <c r="EC4" s="263"/>
      <c r="ED4" s="263"/>
      <c r="EE4" s="263"/>
      <c r="EF4" s="263"/>
      <c r="EG4" s="263"/>
      <c r="EH4" s="263"/>
      <c r="EI4" s="263"/>
      <c r="EJ4" s="263"/>
      <c r="EK4" s="263"/>
      <c r="EL4" s="263"/>
      <c r="EM4" s="263"/>
      <c r="EN4" s="263"/>
      <c r="EO4" s="263"/>
      <c r="EP4" s="263"/>
      <c r="EQ4" s="263"/>
      <c r="ER4" s="263"/>
      <c r="ES4" s="263"/>
      <c r="ET4" s="263"/>
      <c r="EU4" s="263"/>
      <c r="EV4" s="263"/>
      <c r="EW4" s="263"/>
      <c r="EX4" s="263"/>
      <c r="EY4" s="263"/>
      <c r="EZ4" s="263"/>
      <c r="FA4" s="263"/>
      <c r="FB4" s="263"/>
      <c r="FC4" s="263"/>
      <c r="FD4" s="263"/>
      <c r="FE4" s="263"/>
      <c r="FF4" s="263"/>
      <c r="FG4" s="263"/>
      <c r="FH4" s="263"/>
      <c r="FI4" s="263"/>
      <c r="FJ4" s="263"/>
      <c r="FK4" s="263"/>
      <c r="FL4" s="263"/>
      <c r="FM4" s="263"/>
      <c r="FN4" s="263"/>
      <c r="FO4" s="263"/>
      <c r="FP4" s="263"/>
      <c r="FQ4" s="263"/>
      <c r="FR4" s="263"/>
      <c r="FS4" s="263"/>
      <c r="FT4" s="263"/>
      <c r="FU4" s="263"/>
      <c r="FV4" s="263"/>
      <c r="FW4" s="263"/>
      <c r="FX4" s="263"/>
      <c r="FY4" s="263"/>
      <c r="FZ4" s="263"/>
      <c r="GA4" s="263"/>
      <c r="GB4" s="263"/>
      <c r="GC4" s="263"/>
      <c r="GD4" s="263"/>
      <c r="GE4" s="263"/>
      <c r="GF4" s="263"/>
      <c r="GG4" s="263"/>
      <c r="GH4" s="263"/>
      <c r="GI4" s="263"/>
      <c r="GJ4" s="263"/>
      <c r="GK4" s="263"/>
      <c r="GL4" s="263"/>
      <c r="GM4" s="263"/>
      <c r="GN4" s="263"/>
      <c r="GO4" s="263"/>
      <c r="GP4" s="263"/>
      <c r="GQ4" s="263"/>
      <c r="GR4" s="263"/>
      <c r="GS4" s="263"/>
      <c r="GT4" s="263"/>
      <c r="GU4" s="263"/>
      <c r="GV4" s="263"/>
      <c r="GW4" s="263"/>
      <c r="GX4" s="263"/>
      <c r="GY4" s="263"/>
      <c r="GZ4" s="263"/>
      <c r="HA4" s="263"/>
      <c r="HB4" s="263"/>
      <c r="HC4" s="263"/>
      <c r="HD4" s="263"/>
      <c r="HE4" s="263"/>
      <c r="HF4" s="263"/>
      <c r="HG4" s="263"/>
      <c r="HH4" s="263"/>
      <c r="HI4" s="263"/>
      <c r="HJ4" s="263"/>
      <c r="HK4" s="263"/>
      <c r="HL4" s="263"/>
      <c r="HM4" s="263"/>
      <c r="HN4" s="263"/>
      <c r="HO4" s="263"/>
      <c r="HP4" s="263"/>
      <c r="HQ4" s="263"/>
      <c r="HR4" s="263"/>
      <c r="HS4" s="263"/>
      <c r="HT4" s="263"/>
      <c r="HU4" s="263"/>
      <c r="HV4" s="263"/>
      <c r="HW4" s="263"/>
      <c r="HX4" s="263"/>
      <c r="HY4" s="263"/>
      <c r="HZ4" s="263"/>
      <c r="IA4" s="263"/>
      <c r="IB4" s="263"/>
      <c r="IC4" s="263"/>
      <c r="ID4" s="263"/>
      <c r="IE4" s="263"/>
      <c r="IF4" s="263"/>
      <c r="IG4" s="263"/>
      <c r="IH4" s="263"/>
      <c r="II4" s="263"/>
      <c r="IJ4" s="263"/>
      <c r="IK4" s="263"/>
      <c r="IL4" s="263"/>
      <c r="IM4" s="263"/>
      <c r="IN4" s="263"/>
      <c r="IO4" s="263"/>
      <c r="IP4" s="263"/>
      <c r="IQ4" s="263"/>
      <c r="IR4" s="263"/>
      <c r="IS4" s="263"/>
      <c r="IT4" s="263"/>
      <c r="IU4" s="263"/>
      <c r="IV4" s="263"/>
      <c r="IW4" s="263"/>
    </row>
    <row r="5" spans="1:257" s="268" customFormat="1" ht="36" customHeight="1" thickBot="1">
      <c r="A5" s="338" t="s">
        <v>740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3"/>
      <c r="BA5" s="263"/>
      <c r="BB5" s="263"/>
      <c r="BC5" s="263"/>
      <c r="BD5" s="263"/>
      <c r="BE5" s="263"/>
      <c r="BF5" s="263"/>
      <c r="BG5" s="263"/>
      <c r="BH5" s="263"/>
      <c r="BI5" s="263"/>
      <c r="BJ5" s="263"/>
      <c r="BK5" s="263"/>
      <c r="BL5" s="263"/>
      <c r="BM5" s="263"/>
      <c r="BN5" s="263"/>
      <c r="BO5" s="263"/>
      <c r="BP5" s="263"/>
      <c r="BQ5" s="263"/>
      <c r="BR5" s="263"/>
      <c r="BS5" s="263"/>
      <c r="BT5" s="263"/>
      <c r="BU5" s="263"/>
      <c r="BV5" s="263"/>
      <c r="BW5" s="263"/>
      <c r="BX5" s="263"/>
      <c r="BY5" s="263"/>
      <c r="BZ5" s="263"/>
      <c r="CA5" s="263"/>
      <c r="CB5" s="263"/>
      <c r="CC5" s="263"/>
      <c r="CD5" s="263"/>
      <c r="CE5" s="263"/>
      <c r="CF5" s="263"/>
      <c r="CG5" s="263"/>
      <c r="CH5" s="263"/>
      <c r="CI5" s="263"/>
      <c r="CJ5" s="263"/>
      <c r="CK5" s="263"/>
      <c r="CL5" s="263"/>
      <c r="CM5" s="263"/>
      <c r="CN5" s="263"/>
      <c r="CO5" s="263"/>
      <c r="CP5" s="263"/>
      <c r="CQ5" s="263"/>
      <c r="CR5" s="263"/>
      <c r="CS5" s="263"/>
      <c r="CT5" s="263"/>
      <c r="CU5" s="263"/>
      <c r="CV5" s="263"/>
      <c r="CW5" s="263"/>
      <c r="CX5" s="263"/>
      <c r="CY5" s="263"/>
      <c r="CZ5" s="263"/>
      <c r="DA5" s="263"/>
      <c r="DB5" s="263"/>
      <c r="DC5" s="263"/>
      <c r="DD5" s="263"/>
      <c r="DE5" s="263"/>
      <c r="DF5" s="263"/>
      <c r="DG5" s="263"/>
      <c r="DH5" s="263"/>
      <c r="DI5" s="263"/>
      <c r="DJ5" s="263"/>
      <c r="DK5" s="263"/>
      <c r="DL5" s="263"/>
      <c r="DM5" s="263"/>
      <c r="DN5" s="263"/>
      <c r="DO5" s="263"/>
      <c r="DP5" s="263"/>
      <c r="DQ5" s="263"/>
      <c r="DR5" s="263"/>
      <c r="DS5" s="263"/>
      <c r="DT5" s="263"/>
      <c r="DU5" s="263"/>
      <c r="DV5" s="263"/>
      <c r="DW5" s="263"/>
      <c r="DX5" s="263"/>
      <c r="DY5" s="263"/>
      <c r="DZ5" s="263"/>
      <c r="EA5" s="263"/>
      <c r="EB5" s="263"/>
      <c r="EC5" s="263"/>
      <c r="ED5" s="263"/>
      <c r="EE5" s="263"/>
      <c r="EF5" s="263"/>
      <c r="EG5" s="263"/>
      <c r="EH5" s="263"/>
      <c r="EI5" s="263"/>
      <c r="EJ5" s="263"/>
      <c r="EK5" s="263"/>
      <c r="EL5" s="263"/>
      <c r="EM5" s="263"/>
      <c r="EN5" s="263"/>
      <c r="EO5" s="263"/>
      <c r="EP5" s="263"/>
      <c r="EQ5" s="263"/>
      <c r="ER5" s="263"/>
      <c r="ES5" s="263"/>
      <c r="ET5" s="263"/>
      <c r="EU5" s="263"/>
      <c r="EV5" s="263"/>
      <c r="EW5" s="263"/>
      <c r="EX5" s="263"/>
      <c r="EY5" s="263"/>
      <c r="EZ5" s="263"/>
      <c r="FA5" s="263"/>
      <c r="FB5" s="263"/>
      <c r="FC5" s="263"/>
      <c r="FD5" s="263"/>
      <c r="FE5" s="263"/>
      <c r="FF5" s="263"/>
      <c r="FG5" s="263"/>
      <c r="FH5" s="263"/>
      <c r="FI5" s="263"/>
      <c r="FJ5" s="263"/>
      <c r="FK5" s="263"/>
      <c r="FL5" s="263"/>
      <c r="FM5" s="263"/>
      <c r="FN5" s="263"/>
      <c r="FO5" s="263"/>
      <c r="FP5" s="263"/>
      <c r="FQ5" s="263"/>
      <c r="FR5" s="263"/>
      <c r="FS5" s="263"/>
      <c r="FT5" s="263"/>
      <c r="FU5" s="263"/>
      <c r="FV5" s="263"/>
      <c r="FW5" s="263"/>
      <c r="FX5" s="263"/>
      <c r="FY5" s="263"/>
      <c r="FZ5" s="263"/>
      <c r="GA5" s="263"/>
      <c r="GB5" s="263"/>
      <c r="GC5" s="263"/>
      <c r="GD5" s="263"/>
      <c r="GE5" s="263"/>
      <c r="GF5" s="263"/>
      <c r="GG5" s="263"/>
      <c r="GH5" s="263"/>
      <c r="GI5" s="263"/>
      <c r="GJ5" s="263"/>
      <c r="GK5" s="263"/>
      <c r="GL5" s="263"/>
      <c r="GM5" s="263"/>
      <c r="GN5" s="263"/>
      <c r="GO5" s="263"/>
      <c r="GP5" s="263"/>
      <c r="GQ5" s="263"/>
      <c r="GR5" s="263"/>
      <c r="GS5" s="263"/>
      <c r="GT5" s="263"/>
      <c r="GU5" s="263"/>
      <c r="GV5" s="263"/>
      <c r="GW5" s="263"/>
      <c r="GX5" s="263"/>
      <c r="GY5" s="263"/>
      <c r="GZ5" s="263"/>
      <c r="HA5" s="263"/>
      <c r="HB5" s="263"/>
      <c r="HC5" s="263"/>
      <c r="HD5" s="263"/>
      <c r="HE5" s="263"/>
      <c r="HF5" s="263"/>
      <c r="HG5" s="263"/>
      <c r="HH5" s="263"/>
      <c r="HI5" s="263"/>
      <c r="HJ5" s="263"/>
      <c r="HK5" s="263"/>
      <c r="HL5" s="263"/>
      <c r="HM5" s="263"/>
      <c r="HN5" s="263"/>
      <c r="HO5" s="263"/>
      <c r="HP5" s="263"/>
      <c r="HQ5" s="263"/>
      <c r="HR5" s="263"/>
      <c r="HS5" s="263"/>
      <c r="HT5" s="263"/>
      <c r="HU5" s="263"/>
      <c r="HV5" s="263"/>
      <c r="HW5" s="263"/>
      <c r="HX5" s="263"/>
      <c r="HY5" s="263"/>
      <c r="HZ5" s="263"/>
      <c r="IA5" s="263"/>
      <c r="IB5" s="263"/>
      <c r="IC5" s="263"/>
      <c r="ID5" s="263"/>
      <c r="IE5" s="263"/>
      <c r="IF5" s="263"/>
      <c r="IG5" s="263"/>
      <c r="IH5" s="263"/>
      <c r="II5" s="263"/>
      <c r="IJ5" s="263"/>
      <c r="IK5" s="263"/>
      <c r="IL5" s="263"/>
      <c r="IM5" s="263"/>
      <c r="IN5" s="263"/>
      <c r="IO5" s="263"/>
      <c r="IP5" s="263"/>
      <c r="IQ5" s="263"/>
      <c r="IR5" s="263"/>
      <c r="IS5" s="263"/>
      <c r="IT5" s="263"/>
      <c r="IU5" s="263"/>
      <c r="IV5" s="263"/>
      <c r="IW5" s="263"/>
    </row>
    <row r="6" spans="1:257" ht="15" customHeight="1">
      <c r="A6" s="302" t="s">
        <v>5</v>
      </c>
      <c r="B6" s="305" t="s">
        <v>6</v>
      </c>
      <c r="C6" s="305" t="s">
        <v>7</v>
      </c>
      <c r="D6" s="305" t="s">
        <v>8</v>
      </c>
      <c r="E6" s="305" t="s">
        <v>9</v>
      </c>
      <c r="F6" s="305"/>
      <c r="G6" s="305"/>
      <c r="H6" s="305" t="s">
        <v>10</v>
      </c>
      <c r="I6" s="305"/>
      <c r="J6" s="305"/>
      <c r="K6" s="305" t="s">
        <v>11</v>
      </c>
      <c r="L6" s="308"/>
    </row>
    <row r="7" spans="1:257" ht="12.75" customHeight="1">
      <c r="A7" s="303"/>
      <c r="B7" s="306"/>
      <c r="C7" s="306"/>
      <c r="D7" s="306"/>
      <c r="E7" s="350" t="s">
        <v>742</v>
      </c>
      <c r="F7" s="350" t="s">
        <v>743</v>
      </c>
      <c r="G7" s="306" t="s">
        <v>744</v>
      </c>
      <c r="H7" s="350" t="s">
        <v>742</v>
      </c>
      <c r="I7" s="350" t="s">
        <v>745</v>
      </c>
      <c r="J7" s="306" t="s">
        <v>741</v>
      </c>
      <c r="K7" s="306" t="s">
        <v>710</v>
      </c>
      <c r="L7" s="309" t="s">
        <v>746</v>
      </c>
    </row>
    <row r="8" spans="1:257" ht="32.25" customHeight="1" thickBot="1">
      <c r="A8" s="304"/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10"/>
    </row>
    <row r="9" spans="1:257" s="142" customFormat="1" ht="13.5" customHeight="1" thickBot="1">
      <c r="A9" s="207" t="s">
        <v>12</v>
      </c>
      <c r="B9" s="208" t="s">
        <v>13</v>
      </c>
      <c r="C9" s="208" t="s">
        <v>14</v>
      </c>
      <c r="D9" s="208" t="s">
        <v>15</v>
      </c>
      <c r="E9" s="208" t="s">
        <v>16</v>
      </c>
      <c r="F9" s="208" t="s">
        <v>17</v>
      </c>
      <c r="G9" s="208" t="s">
        <v>18</v>
      </c>
      <c r="H9" s="208" t="s">
        <v>19</v>
      </c>
      <c r="I9" s="208" t="s">
        <v>20</v>
      </c>
      <c r="J9" s="208" t="s">
        <v>21</v>
      </c>
      <c r="K9" s="208" t="s">
        <v>22</v>
      </c>
      <c r="L9" s="209" t="s">
        <v>23</v>
      </c>
    </row>
    <row r="10" spans="1:257" ht="28.5" customHeight="1">
      <c r="A10" s="204" t="s">
        <v>24</v>
      </c>
      <c r="B10" s="205" t="s">
        <v>25</v>
      </c>
      <c r="C10" s="139"/>
      <c r="D10" s="139"/>
      <c r="E10" s="139"/>
      <c r="F10" s="139">
        <f>SUM(F11:F13)</f>
        <v>226.1</v>
      </c>
      <c r="G10" s="139">
        <f>SUM(G11:G13)</f>
        <v>169.67000000000002</v>
      </c>
      <c r="H10" s="139"/>
      <c r="I10" s="139">
        <f>SUM(I11:I13)</f>
        <v>226.1</v>
      </c>
      <c r="J10" s="139">
        <f>SUM(J11:J13)</f>
        <v>169.67000000000002</v>
      </c>
      <c r="K10" s="139">
        <f>SUM(K11:K13)</f>
        <v>452.2</v>
      </c>
      <c r="L10" s="206">
        <f>SUM(L11:L13)</f>
        <v>339.34000000000003</v>
      </c>
    </row>
    <row r="11" spans="1:257" ht="71.25" customHeight="1">
      <c r="A11" s="184" t="s">
        <v>26</v>
      </c>
      <c r="B11" s="66" t="s">
        <v>711</v>
      </c>
      <c r="C11" s="11" t="s">
        <v>28</v>
      </c>
      <c r="D11" s="11" t="s">
        <v>712</v>
      </c>
      <c r="E11" s="67">
        <v>750.45</v>
      </c>
      <c r="F11" s="11">
        <f>ROUND(K11/2,2)</f>
        <v>87.5</v>
      </c>
      <c r="G11" s="11">
        <f>ROUND(E11*F11/1000,2)</f>
        <v>65.66</v>
      </c>
      <c r="H11" s="67">
        <v>750.45</v>
      </c>
      <c r="I11" s="11">
        <f>K11-F11</f>
        <v>87.5</v>
      </c>
      <c r="J11" s="11">
        <f>ROUND(H11*I11/1000,2)</f>
        <v>65.66</v>
      </c>
      <c r="K11" s="11">
        <v>175</v>
      </c>
      <c r="L11" s="185">
        <f>G11+J11</f>
        <v>131.32</v>
      </c>
    </row>
    <row r="12" spans="1:257" ht="71.25" customHeight="1">
      <c r="A12" s="186" t="s">
        <v>31</v>
      </c>
      <c r="B12" s="66" t="s">
        <v>713</v>
      </c>
      <c r="C12" s="11" t="s">
        <v>28</v>
      </c>
      <c r="D12" s="11" t="s">
        <v>712</v>
      </c>
      <c r="E12" s="67">
        <v>750.45</v>
      </c>
      <c r="F12" s="11">
        <f>ROUND(K12/2,2)</f>
        <v>6</v>
      </c>
      <c r="G12" s="11">
        <f>ROUND(E12*F12/1000,2)</f>
        <v>4.5</v>
      </c>
      <c r="H12" s="67">
        <v>750.45</v>
      </c>
      <c r="I12" s="11">
        <f>K12-F12</f>
        <v>6</v>
      </c>
      <c r="J12" s="11">
        <f>ROUND(H12*I12/1000,2)</f>
        <v>4.5</v>
      </c>
      <c r="K12" s="11">
        <v>12</v>
      </c>
      <c r="L12" s="185">
        <f>G12+J12</f>
        <v>9</v>
      </c>
    </row>
    <row r="13" spans="1:257" ht="51" customHeight="1">
      <c r="A13" s="186" t="s">
        <v>714</v>
      </c>
      <c r="B13" s="14" t="s">
        <v>32</v>
      </c>
      <c r="C13" s="13" t="s">
        <v>33</v>
      </c>
      <c r="D13" s="13" t="s">
        <v>712</v>
      </c>
      <c r="E13" s="67">
        <v>750.45</v>
      </c>
      <c r="F13" s="12">
        <f>ROUND(K13/2,2)</f>
        <v>132.6</v>
      </c>
      <c r="G13" s="12">
        <f>ROUND(E13*F13/1000,2)</f>
        <v>99.51</v>
      </c>
      <c r="H13" s="67">
        <v>750.45</v>
      </c>
      <c r="I13" s="12">
        <f>K13-F13</f>
        <v>132.6</v>
      </c>
      <c r="J13" s="12">
        <f>ROUND(H13*I13/1000,2)</f>
        <v>99.51</v>
      </c>
      <c r="K13" s="13">
        <v>265.2</v>
      </c>
      <c r="L13" s="187">
        <f>G13+J13</f>
        <v>199.02</v>
      </c>
    </row>
    <row r="14" spans="1:257" ht="29.25" customHeight="1">
      <c r="A14" s="182" t="s">
        <v>34</v>
      </c>
      <c r="B14" s="9" t="s">
        <v>35</v>
      </c>
      <c r="C14" s="8"/>
      <c r="D14" s="8"/>
      <c r="E14" s="8"/>
      <c r="F14" s="8">
        <f>SUM(F15:F15)</f>
        <v>20</v>
      </c>
      <c r="G14" s="8">
        <f>SUM(G15:G15)</f>
        <v>15.01</v>
      </c>
      <c r="H14" s="8"/>
      <c r="I14" s="8">
        <f>SUM(I15:I15)</f>
        <v>20</v>
      </c>
      <c r="J14" s="8">
        <f>SUM(J15:J15)</f>
        <v>15.01</v>
      </c>
      <c r="K14" s="8">
        <f>SUM(K15:K15)</f>
        <v>40</v>
      </c>
      <c r="L14" s="183">
        <f>SUM(L15:L15)</f>
        <v>30.02</v>
      </c>
    </row>
    <row r="15" spans="1:257" ht="58.5" customHeight="1">
      <c r="A15" s="188" t="s">
        <v>36</v>
      </c>
      <c r="B15" s="51" t="s">
        <v>37</v>
      </c>
      <c r="C15" s="50" t="s">
        <v>38</v>
      </c>
      <c r="D15" s="50" t="s">
        <v>712</v>
      </c>
      <c r="E15" s="67">
        <v>750.45</v>
      </c>
      <c r="F15" s="50">
        <f>ROUND(K15/2,2)</f>
        <v>20</v>
      </c>
      <c r="G15" s="50">
        <f>ROUND(E15*F15/1000,2)</f>
        <v>15.01</v>
      </c>
      <c r="H15" s="67">
        <v>750.45</v>
      </c>
      <c r="I15" s="50">
        <f>K15-F15</f>
        <v>20</v>
      </c>
      <c r="J15" s="50">
        <f>ROUND(H15*I15/1000,2)</f>
        <v>15.01</v>
      </c>
      <c r="K15" s="50">
        <v>40</v>
      </c>
      <c r="L15" s="189">
        <f>G15+J15</f>
        <v>30.02</v>
      </c>
    </row>
    <row r="16" spans="1:257" ht="35.25" customHeight="1">
      <c r="A16" s="182" t="s">
        <v>41</v>
      </c>
      <c r="B16" s="9" t="s">
        <v>392</v>
      </c>
      <c r="C16" s="8"/>
      <c r="D16" s="8"/>
      <c r="E16" s="8"/>
      <c r="F16" s="8">
        <f>SUM(F17:F37)</f>
        <v>2417.33</v>
      </c>
      <c r="G16" s="8">
        <f>SUM(G17:G37)</f>
        <v>1814.0800000000002</v>
      </c>
      <c r="H16" s="8"/>
      <c r="I16" s="8">
        <f>SUM(I17:I37)</f>
        <v>2417.3199999999997</v>
      </c>
      <c r="J16" s="8">
        <f>SUM(J17:J37)</f>
        <v>1814.0800000000002</v>
      </c>
      <c r="K16" s="8">
        <f>SUM(K17:K37)</f>
        <v>4834.6499999999996</v>
      </c>
      <c r="L16" s="183">
        <f>SUM(L17:L37)</f>
        <v>3628.1600000000003</v>
      </c>
    </row>
    <row r="17" spans="1:12" ht="68.25" customHeight="1">
      <c r="A17" s="186" t="s">
        <v>43</v>
      </c>
      <c r="B17" s="14" t="s">
        <v>44</v>
      </c>
      <c r="C17" s="13" t="s">
        <v>33</v>
      </c>
      <c r="D17" s="134" t="s">
        <v>712</v>
      </c>
      <c r="E17" s="67">
        <v>750.45</v>
      </c>
      <c r="F17" s="11">
        <f t="shared" ref="F17:F37" si="0">ROUND(K17/2,2)</f>
        <v>58.5</v>
      </c>
      <c r="G17" s="11">
        <f t="shared" ref="G17:G37" si="1">ROUND(E17*F17/1000,2)</f>
        <v>43.9</v>
      </c>
      <c r="H17" s="67">
        <v>750.45</v>
      </c>
      <c r="I17" s="11">
        <f t="shared" ref="I17:I37" si="2">K17-F17</f>
        <v>58.5</v>
      </c>
      <c r="J17" s="11">
        <f t="shared" ref="J17:J37" si="3">ROUND(H17*I17/1000,2)</f>
        <v>43.9</v>
      </c>
      <c r="K17" s="13">
        <v>117</v>
      </c>
      <c r="L17" s="185">
        <f t="shared" ref="L17:L37" si="4">G17+J17</f>
        <v>87.8</v>
      </c>
    </row>
    <row r="18" spans="1:12" ht="77.25" customHeight="1">
      <c r="A18" s="186" t="s">
        <v>46</v>
      </c>
      <c r="B18" s="14" t="s">
        <v>47</v>
      </c>
      <c r="C18" s="13" t="s">
        <v>33</v>
      </c>
      <c r="D18" s="134" t="s">
        <v>712</v>
      </c>
      <c r="E18" s="67">
        <v>750.45</v>
      </c>
      <c r="F18" s="13">
        <f t="shared" si="0"/>
        <v>58.5</v>
      </c>
      <c r="G18" s="13">
        <f t="shared" si="1"/>
        <v>43.9</v>
      </c>
      <c r="H18" s="67">
        <v>750.45</v>
      </c>
      <c r="I18" s="13">
        <f t="shared" si="2"/>
        <v>58.5</v>
      </c>
      <c r="J18" s="13">
        <f t="shared" si="3"/>
        <v>43.9</v>
      </c>
      <c r="K18" s="13">
        <v>117</v>
      </c>
      <c r="L18" s="190">
        <f t="shared" si="4"/>
        <v>87.8</v>
      </c>
    </row>
    <row r="19" spans="1:12" ht="79.5" customHeight="1">
      <c r="A19" s="186" t="s">
        <v>48</v>
      </c>
      <c r="B19" s="14" t="s">
        <v>49</v>
      </c>
      <c r="C19" s="13" t="s">
        <v>33</v>
      </c>
      <c r="D19" s="134" t="s">
        <v>712</v>
      </c>
      <c r="E19" s="67">
        <v>750.45</v>
      </c>
      <c r="F19" s="13">
        <f t="shared" si="0"/>
        <v>97.5</v>
      </c>
      <c r="G19" s="13">
        <f t="shared" si="1"/>
        <v>73.17</v>
      </c>
      <c r="H19" s="67">
        <v>750.45</v>
      </c>
      <c r="I19" s="13">
        <f t="shared" si="2"/>
        <v>97.5</v>
      </c>
      <c r="J19" s="13">
        <f t="shared" si="3"/>
        <v>73.17</v>
      </c>
      <c r="K19" s="13">
        <v>195</v>
      </c>
      <c r="L19" s="190">
        <f t="shared" si="4"/>
        <v>146.34</v>
      </c>
    </row>
    <row r="20" spans="1:12" ht="52.5" customHeight="1">
      <c r="A20" s="186" t="s">
        <v>50</v>
      </c>
      <c r="B20" s="14" t="s">
        <v>398</v>
      </c>
      <c r="C20" s="13" t="s">
        <v>33</v>
      </c>
      <c r="D20" s="134" t="s">
        <v>712</v>
      </c>
      <c r="E20" s="67">
        <v>750.45</v>
      </c>
      <c r="F20" s="13">
        <f t="shared" si="0"/>
        <v>351</v>
      </c>
      <c r="G20" s="13">
        <f t="shared" si="1"/>
        <v>263.41000000000003</v>
      </c>
      <c r="H20" s="67">
        <v>750.45</v>
      </c>
      <c r="I20" s="13">
        <f t="shared" si="2"/>
        <v>351</v>
      </c>
      <c r="J20" s="13">
        <f t="shared" si="3"/>
        <v>263.41000000000003</v>
      </c>
      <c r="K20" s="13">
        <v>702</v>
      </c>
      <c r="L20" s="190">
        <f t="shared" si="4"/>
        <v>526.82000000000005</v>
      </c>
    </row>
    <row r="21" spans="1:12" ht="70.5" customHeight="1">
      <c r="A21" s="186" t="s">
        <v>54</v>
      </c>
      <c r="B21" s="14" t="s">
        <v>55</v>
      </c>
      <c r="C21" s="13" t="s">
        <v>485</v>
      </c>
      <c r="D21" s="134" t="s">
        <v>712</v>
      </c>
      <c r="E21" s="67">
        <v>750.45</v>
      </c>
      <c r="F21" s="13">
        <f t="shared" si="0"/>
        <v>74</v>
      </c>
      <c r="G21" s="13">
        <f t="shared" si="1"/>
        <v>55.53</v>
      </c>
      <c r="H21" s="67">
        <v>750.45</v>
      </c>
      <c r="I21" s="13">
        <f t="shared" si="2"/>
        <v>74</v>
      </c>
      <c r="J21" s="13">
        <f t="shared" si="3"/>
        <v>55.53</v>
      </c>
      <c r="K21" s="13">
        <v>148</v>
      </c>
      <c r="L21" s="190">
        <f t="shared" si="4"/>
        <v>111.06</v>
      </c>
    </row>
    <row r="22" spans="1:12" ht="60.75" customHeight="1">
      <c r="A22" s="186" t="s">
        <v>58</v>
      </c>
      <c r="B22" s="14" t="s">
        <v>67</v>
      </c>
      <c r="C22" s="13" t="s">
        <v>38</v>
      </c>
      <c r="D22" s="13" t="s">
        <v>712</v>
      </c>
      <c r="E22" s="67">
        <v>750.45</v>
      </c>
      <c r="F22" s="13">
        <f t="shared" si="0"/>
        <v>299</v>
      </c>
      <c r="G22" s="13">
        <f t="shared" si="1"/>
        <v>224.38</v>
      </c>
      <c r="H22" s="67">
        <v>750.45</v>
      </c>
      <c r="I22" s="13">
        <f t="shared" si="2"/>
        <v>299</v>
      </c>
      <c r="J22" s="13">
        <f t="shared" si="3"/>
        <v>224.38</v>
      </c>
      <c r="K22" s="13">
        <v>598</v>
      </c>
      <c r="L22" s="190">
        <f t="shared" si="4"/>
        <v>448.76</v>
      </c>
    </row>
    <row r="23" spans="1:12" ht="33.75" customHeight="1">
      <c r="A23" s="294" t="s">
        <v>61</v>
      </c>
      <c r="B23" s="296" t="s">
        <v>696</v>
      </c>
      <c r="C23" s="13" t="s">
        <v>70</v>
      </c>
      <c r="D23" s="13" t="s">
        <v>712</v>
      </c>
      <c r="E23" s="67">
        <v>750.45</v>
      </c>
      <c r="F23" s="13">
        <f t="shared" si="0"/>
        <v>58.5</v>
      </c>
      <c r="G23" s="13">
        <f t="shared" si="1"/>
        <v>43.9</v>
      </c>
      <c r="H23" s="67">
        <v>750.45</v>
      </c>
      <c r="I23" s="13">
        <f t="shared" si="2"/>
        <v>58.5</v>
      </c>
      <c r="J23" s="13">
        <f t="shared" si="3"/>
        <v>43.9</v>
      </c>
      <c r="K23" s="13">
        <v>117</v>
      </c>
      <c r="L23" s="190">
        <f t="shared" si="4"/>
        <v>87.8</v>
      </c>
    </row>
    <row r="24" spans="1:12" ht="24.75" customHeight="1">
      <c r="A24" s="294"/>
      <c r="B24" s="296"/>
      <c r="C24" s="13" t="s">
        <v>715</v>
      </c>
      <c r="D24" s="13" t="s">
        <v>712</v>
      </c>
      <c r="E24" s="67">
        <v>750.45</v>
      </c>
      <c r="F24" s="13">
        <f t="shared" si="0"/>
        <v>39</v>
      </c>
      <c r="G24" s="13">
        <f t="shared" si="1"/>
        <v>29.27</v>
      </c>
      <c r="H24" s="67">
        <v>750.45</v>
      </c>
      <c r="I24" s="13">
        <f t="shared" si="2"/>
        <v>39</v>
      </c>
      <c r="J24" s="13">
        <f t="shared" si="3"/>
        <v>29.27</v>
      </c>
      <c r="K24" s="13">
        <v>78</v>
      </c>
      <c r="L24" s="190">
        <f t="shared" si="4"/>
        <v>58.54</v>
      </c>
    </row>
    <row r="25" spans="1:12" ht="63" customHeight="1">
      <c r="A25" s="186" t="s">
        <v>716</v>
      </c>
      <c r="B25" s="14" t="s">
        <v>74</v>
      </c>
      <c r="C25" s="13" t="s">
        <v>38</v>
      </c>
      <c r="D25" s="13" t="s">
        <v>712</v>
      </c>
      <c r="E25" s="67">
        <v>750.45</v>
      </c>
      <c r="F25" s="13">
        <f t="shared" si="0"/>
        <v>117</v>
      </c>
      <c r="G25" s="13">
        <f t="shared" si="1"/>
        <v>87.8</v>
      </c>
      <c r="H25" s="67">
        <v>750.45</v>
      </c>
      <c r="I25" s="13">
        <f t="shared" si="2"/>
        <v>117</v>
      </c>
      <c r="J25" s="13">
        <f t="shared" si="3"/>
        <v>87.8</v>
      </c>
      <c r="K25" s="13">
        <v>234</v>
      </c>
      <c r="L25" s="190">
        <f t="shared" si="4"/>
        <v>175.6</v>
      </c>
    </row>
    <row r="26" spans="1:12" s="21" customFormat="1" ht="61.5" customHeight="1">
      <c r="A26" s="186" t="s">
        <v>717</v>
      </c>
      <c r="B26" s="14" t="s">
        <v>76</v>
      </c>
      <c r="C26" s="13" t="s">
        <v>33</v>
      </c>
      <c r="D26" s="13" t="s">
        <v>712</v>
      </c>
      <c r="E26" s="67">
        <v>750.45</v>
      </c>
      <c r="F26" s="13">
        <f t="shared" si="0"/>
        <v>140</v>
      </c>
      <c r="G26" s="13">
        <f t="shared" si="1"/>
        <v>105.06</v>
      </c>
      <c r="H26" s="67">
        <v>750.45</v>
      </c>
      <c r="I26" s="13">
        <f t="shared" si="2"/>
        <v>140</v>
      </c>
      <c r="J26" s="13">
        <f t="shared" si="3"/>
        <v>105.06</v>
      </c>
      <c r="K26" s="13">
        <v>280</v>
      </c>
      <c r="L26" s="190">
        <f t="shared" si="4"/>
        <v>210.12</v>
      </c>
    </row>
    <row r="27" spans="1:12" s="21" customFormat="1" ht="42" customHeight="1">
      <c r="A27" s="186" t="s">
        <v>718</v>
      </c>
      <c r="B27" s="14" t="s">
        <v>78</v>
      </c>
      <c r="C27" s="13" t="s">
        <v>699</v>
      </c>
      <c r="D27" s="13" t="s">
        <v>712</v>
      </c>
      <c r="E27" s="67">
        <v>750.45</v>
      </c>
      <c r="F27" s="13">
        <f t="shared" si="0"/>
        <v>36</v>
      </c>
      <c r="G27" s="13">
        <f t="shared" si="1"/>
        <v>27.02</v>
      </c>
      <c r="H27" s="67">
        <v>750.45</v>
      </c>
      <c r="I27" s="13">
        <f t="shared" si="2"/>
        <v>36</v>
      </c>
      <c r="J27" s="13">
        <f t="shared" si="3"/>
        <v>27.02</v>
      </c>
      <c r="K27" s="13">
        <v>72</v>
      </c>
      <c r="L27" s="190">
        <f t="shared" si="4"/>
        <v>54.04</v>
      </c>
    </row>
    <row r="28" spans="1:12" s="21" customFormat="1" ht="68.25" customHeight="1">
      <c r="A28" s="186" t="s">
        <v>719</v>
      </c>
      <c r="B28" s="14" t="s">
        <v>81</v>
      </c>
      <c r="C28" s="13" t="s">
        <v>38</v>
      </c>
      <c r="D28" s="13" t="s">
        <v>712</v>
      </c>
      <c r="E28" s="67">
        <v>750.45</v>
      </c>
      <c r="F28" s="13">
        <f t="shared" si="0"/>
        <v>293.63</v>
      </c>
      <c r="G28" s="13">
        <f t="shared" si="1"/>
        <v>220.35</v>
      </c>
      <c r="H28" s="67">
        <v>750.45</v>
      </c>
      <c r="I28" s="13">
        <f t="shared" si="2"/>
        <v>293.62</v>
      </c>
      <c r="J28" s="13">
        <f t="shared" si="3"/>
        <v>220.35</v>
      </c>
      <c r="K28" s="13">
        <v>587.25</v>
      </c>
      <c r="L28" s="190">
        <f t="shared" si="4"/>
        <v>440.7</v>
      </c>
    </row>
    <row r="29" spans="1:12" s="21" customFormat="1" ht="82.5" customHeight="1">
      <c r="A29" s="186" t="s">
        <v>720</v>
      </c>
      <c r="B29" s="14" t="s">
        <v>86</v>
      </c>
      <c r="C29" s="13" t="s">
        <v>33</v>
      </c>
      <c r="D29" s="13" t="s">
        <v>712</v>
      </c>
      <c r="E29" s="67">
        <v>750.45</v>
      </c>
      <c r="F29" s="13">
        <f t="shared" si="0"/>
        <v>272.5</v>
      </c>
      <c r="G29" s="13">
        <f t="shared" si="1"/>
        <v>204.5</v>
      </c>
      <c r="H29" s="67">
        <v>750.45</v>
      </c>
      <c r="I29" s="13">
        <f t="shared" si="2"/>
        <v>272.5</v>
      </c>
      <c r="J29" s="13">
        <f t="shared" si="3"/>
        <v>204.5</v>
      </c>
      <c r="K29" s="13">
        <v>545</v>
      </c>
      <c r="L29" s="190">
        <f t="shared" si="4"/>
        <v>409</v>
      </c>
    </row>
    <row r="30" spans="1:12" s="21" customFormat="1" ht="74.25" customHeight="1">
      <c r="A30" s="186" t="s">
        <v>721</v>
      </c>
      <c r="B30" s="14" t="s">
        <v>88</v>
      </c>
      <c r="C30" s="13" t="s">
        <v>33</v>
      </c>
      <c r="D30" s="13" t="s">
        <v>712</v>
      </c>
      <c r="E30" s="67">
        <v>750.45</v>
      </c>
      <c r="F30" s="13">
        <f t="shared" si="0"/>
        <v>58.5</v>
      </c>
      <c r="G30" s="13">
        <f t="shared" si="1"/>
        <v>43.9</v>
      </c>
      <c r="H30" s="67">
        <v>750.45</v>
      </c>
      <c r="I30" s="13">
        <f t="shared" si="2"/>
        <v>58.5</v>
      </c>
      <c r="J30" s="13">
        <f t="shared" si="3"/>
        <v>43.9</v>
      </c>
      <c r="K30" s="13">
        <v>117</v>
      </c>
      <c r="L30" s="190">
        <f t="shared" si="4"/>
        <v>87.8</v>
      </c>
    </row>
    <row r="31" spans="1:12" s="21" customFormat="1" ht="47.25" customHeight="1">
      <c r="A31" s="186" t="s">
        <v>722</v>
      </c>
      <c r="B31" s="14" t="s">
        <v>96</v>
      </c>
      <c r="C31" s="13" t="s">
        <v>38</v>
      </c>
      <c r="D31" s="13" t="s">
        <v>712</v>
      </c>
      <c r="E31" s="67">
        <v>750.45</v>
      </c>
      <c r="F31" s="13">
        <f t="shared" si="0"/>
        <v>19.5</v>
      </c>
      <c r="G31" s="13">
        <f t="shared" si="1"/>
        <v>14.63</v>
      </c>
      <c r="H31" s="67">
        <v>750.45</v>
      </c>
      <c r="I31" s="13">
        <f t="shared" si="2"/>
        <v>19.5</v>
      </c>
      <c r="J31" s="13">
        <f t="shared" si="3"/>
        <v>14.63</v>
      </c>
      <c r="K31" s="13">
        <v>39</v>
      </c>
      <c r="L31" s="190">
        <f t="shared" si="4"/>
        <v>29.26</v>
      </c>
    </row>
    <row r="32" spans="1:12" s="21" customFormat="1" ht="63" customHeight="1">
      <c r="A32" s="186" t="s">
        <v>723</v>
      </c>
      <c r="B32" s="14" t="s">
        <v>98</v>
      </c>
      <c r="C32" s="13" t="s">
        <v>33</v>
      </c>
      <c r="D32" s="13" t="s">
        <v>712</v>
      </c>
      <c r="E32" s="67">
        <v>750.45</v>
      </c>
      <c r="F32" s="13">
        <f t="shared" si="0"/>
        <v>82.95</v>
      </c>
      <c r="G32" s="13">
        <f t="shared" si="1"/>
        <v>62.25</v>
      </c>
      <c r="H32" s="67">
        <v>750.45</v>
      </c>
      <c r="I32" s="13">
        <f t="shared" si="2"/>
        <v>82.95</v>
      </c>
      <c r="J32" s="13">
        <f t="shared" si="3"/>
        <v>62.25</v>
      </c>
      <c r="K32" s="13">
        <v>165.9</v>
      </c>
      <c r="L32" s="190">
        <f t="shared" si="4"/>
        <v>124.5</v>
      </c>
    </row>
    <row r="33" spans="1:12" s="21" customFormat="1" ht="63.75" customHeight="1">
      <c r="A33" s="186" t="s">
        <v>724</v>
      </c>
      <c r="B33" s="14" t="s">
        <v>725</v>
      </c>
      <c r="C33" s="13" t="s">
        <v>33</v>
      </c>
      <c r="D33" s="13" t="s">
        <v>712</v>
      </c>
      <c r="E33" s="67">
        <v>750.45</v>
      </c>
      <c r="F33" s="13">
        <f t="shared" si="0"/>
        <v>39</v>
      </c>
      <c r="G33" s="13">
        <f t="shared" si="1"/>
        <v>29.27</v>
      </c>
      <c r="H33" s="67">
        <v>750.45</v>
      </c>
      <c r="I33" s="13">
        <f t="shared" si="2"/>
        <v>39</v>
      </c>
      <c r="J33" s="13">
        <f t="shared" si="3"/>
        <v>29.27</v>
      </c>
      <c r="K33" s="13">
        <v>78</v>
      </c>
      <c r="L33" s="190">
        <f t="shared" si="4"/>
        <v>58.54</v>
      </c>
    </row>
    <row r="34" spans="1:12" s="21" customFormat="1" ht="66" customHeight="1">
      <c r="A34" s="186" t="s">
        <v>726</v>
      </c>
      <c r="B34" s="14" t="s">
        <v>100</v>
      </c>
      <c r="C34" s="13" t="s">
        <v>33</v>
      </c>
      <c r="D34" s="13" t="s">
        <v>712</v>
      </c>
      <c r="E34" s="67">
        <v>750.45</v>
      </c>
      <c r="F34" s="13">
        <f t="shared" si="0"/>
        <v>58.5</v>
      </c>
      <c r="G34" s="13">
        <f t="shared" si="1"/>
        <v>43.9</v>
      </c>
      <c r="H34" s="67">
        <v>750.45</v>
      </c>
      <c r="I34" s="13">
        <f t="shared" si="2"/>
        <v>58.5</v>
      </c>
      <c r="J34" s="13">
        <f t="shared" si="3"/>
        <v>43.9</v>
      </c>
      <c r="K34" s="13">
        <v>117</v>
      </c>
      <c r="L34" s="190">
        <f t="shared" si="4"/>
        <v>87.8</v>
      </c>
    </row>
    <row r="35" spans="1:12" s="21" customFormat="1" ht="51.75" customHeight="1">
      <c r="A35" s="186" t="s">
        <v>727</v>
      </c>
      <c r="B35" s="14" t="s">
        <v>90</v>
      </c>
      <c r="C35" s="13" t="s">
        <v>728</v>
      </c>
      <c r="D35" s="13" t="s">
        <v>712</v>
      </c>
      <c r="E35" s="67">
        <v>750.45</v>
      </c>
      <c r="F35" s="12">
        <f t="shared" si="0"/>
        <v>114.25</v>
      </c>
      <c r="G35" s="12">
        <f t="shared" si="1"/>
        <v>85.74</v>
      </c>
      <c r="H35" s="67">
        <v>750.45</v>
      </c>
      <c r="I35" s="12">
        <f t="shared" si="2"/>
        <v>114.25</v>
      </c>
      <c r="J35" s="12">
        <f t="shared" si="3"/>
        <v>85.74</v>
      </c>
      <c r="K35" s="13">
        <v>228.5</v>
      </c>
      <c r="L35" s="187">
        <f t="shared" si="4"/>
        <v>171.48</v>
      </c>
    </row>
    <row r="36" spans="1:12" s="21" customFormat="1" ht="48" customHeight="1">
      <c r="A36" s="186" t="s">
        <v>729</v>
      </c>
      <c r="B36" s="14" t="s">
        <v>94</v>
      </c>
      <c r="C36" s="13" t="s">
        <v>728</v>
      </c>
      <c r="D36" s="13" t="s">
        <v>712</v>
      </c>
      <c r="E36" s="67">
        <v>750.45</v>
      </c>
      <c r="F36" s="12">
        <f t="shared" si="0"/>
        <v>78</v>
      </c>
      <c r="G36" s="12">
        <f t="shared" si="1"/>
        <v>58.54</v>
      </c>
      <c r="H36" s="67">
        <v>750.45</v>
      </c>
      <c r="I36" s="12">
        <f t="shared" si="2"/>
        <v>78</v>
      </c>
      <c r="J36" s="12">
        <f t="shared" si="3"/>
        <v>58.54</v>
      </c>
      <c r="K36" s="13">
        <v>156</v>
      </c>
      <c r="L36" s="187">
        <f t="shared" si="4"/>
        <v>117.08</v>
      </c>
    </row>
    <row r="37" spans="1:12" s="21" customFormat="1" ht="46.5" customHeight="1">
      <c r="A37" s="186" t="s">
        <v>729</v>
      </c>
      <c r="B37" s="14" t="s">
        <v>92</v>
      </c>
      <c r="C37" s="13" t="s">
        <v>728</v>
      </c>
      <c r="D37" s="13" t="s">
        <v>712</v>
      </c>
      <c r="E37" s="67">
        <v>750.45</v>
      </c>
      <c r="F37" s="12">
        <f t="shared" si="0"/>
        <v>71.5</v>
      </c>
      <c r="G37" s="12">
        <f t="shared" si="1"/>
        <v>53.66</v>
      </c>
      <c r="H37" s="67">
        <v>750.45</v>
      </c>
      <c r="I37" s="12">
        <f t="shared" si="2"/>
        <v>71.5</v>
      </c>
      <c r="J37" s="12">
        <f t="shared" si="3"/>
        <v>53.66</v>
      </c>
      <c r="K37" s="13">
        <v>143</v>
      </c>
      <c r="L37" s="187">
        <f t="shared" si="4"/>
        <v>107.32</v>
      </c>
    </row>
    <row r="38" spans="1:12" ht="27.75" customHeight="1">
      <c r="A38" s="182" t="s">
        <v>101</v>
      </c>
      <c r="B38" s="9" t="s">
        <v>102</v>
      </c>
      <c r="C38" s="8"/>
      <c r="D38" s="8"/>
      <c r="E38" s="8"/>
      <c r="F38" s="8">
        <f>F39+F40</f>
        <v>11859.460000000001</v>
      </c>
      <c r="G38" s="8">
        <f>G39+G40</f>
        <v>8899.9200000000019</v>
      </c>
      <c r="H38" s="8"/>
      <c r="I38" s="8">
        <f>I39+I40</f>
        <v>11859.4</v>
      </c>
      <c r="J38" s="8">
        <f>J39+J40</f>
        <v>8899.8900000000012</v>
      </c>
      <c r="K38" s="140">
        <f>K39+K40</f>
        <v>23718.86</v>
      </c>
      <c r="L38" s="183">
        <f>L39+L40</f>
        <v>17799.810000000001</v>
      </c>
    </row>
    <row r="39" spans="1:12" ht="18" customHeight="1">
      <c r="A39" s="191"/>
      <c r="B39" s="89" t="s">
        <v>103</v>
      </c>
      <c r="C39" s="25"/>
      <c r="D39" s="25"/>
      <c r="E39" s="25"/>
      <c r="F39" s="25">
        <f>F41+F43+F44+F46+F47+F48+F49+F50+F52+F54+F57+F63+F65+F67+F72+F76+F79+F81+F82+F83+F87</f>
        <v>2024.3600000000004</v>
      </c>
      <c r="G39" s="25">
        <f>G41+G43+G44+G46+G47+G48+G49+G50+G52+G54+G57+G63+G65+G67+G72+G76+G79+G81+G82+G83+G87</f>
        <v>1519.1799999999998</v>
      </c>
      <c r="H39" s="25"/>
      <c r="I39" s="25">
        <f>I41+I43+I44+I46+I47+I48+I49+I50+I52+I54+I57+I63+I65+I67+I72+I76+I79+I81+I82+I83+I87</f>
        <v>2024.3299999999997</v>
      </c>
      <c r="J39" s="25">
        <f>J41+J43+J44+J46+J47+J48+J49+J50+J52+J54+J57+J63+J65+J67+J72+J76+J79+J81+J82+J83+J87</f>
        <v>1519.1599999999999</v>
      </c>
      <c r="K39" s="25">
        <f>K41+K43+K44+K46+K47+K48+K49+K50+K52+K54+K57+K63+K65+K67+K72+K76+K79+K81+K82+K83+K87</f>
        <v>4048.69</v>
      </c>
      <c r="L39" s="192">
        <f>L41+L43+L44+L46+L47+L48+L49+L50+L52+L54+L57+L63+L65+L67+L72+L76+L79+L81+L82+L83+L87</f>
        <v>3038.3399999999992</v>
      </c>
    </row>
    <row r="40" spans="1:12" ht="16.5" customHeight="1">
      <c r="A40" s="191"/>
      <c r="B40" s="89" t="s">
        <v>104</v>
      </c>
      <c r="C40" s="25"/>
      <c r="D40" s="25"/>
      <c r="E40" s="25"/>
      <c r="F40" s="25">
        <f>F42+F45+F51+F53+F55+F56+F58+F59+F60+F61+F62+F64+F66+F68+F69+F70+F71+F73+F74+F75+F77+F78+F80+F84+F85+F86+F88+F89+F90</f>
        <v>9835.1</v>
      </c>
      <c r="G40" s="25">
        <f>G42+G45+G51+G53+G55+G56+G58+G59+G60+G61+G62+G64+G66+G68+G69+G70+G71+G73+G74+G75+G77+G78+G80+G84+G85+G86+G88+G89+G90</f>
        <v>7380.7400000000016</v>
      </c>
      <c r="H40" s="25"/>
      <c r="I40" s="25">
        <f>I42+I45+I51+I53+I55+I56+I58+I59+I60+I61+I62+I64+I66+I68+I69+I70+I71+I73+I74+I75+I77+I78+I80+I84+I85+I86+I88+I89+I90</f>
        <v>9835.07</v>
      </c>
      <c r="J40" s="25">
        <f>J42+J45+J51+J53+J55+J56+J58+J59+J60+J61+J62+J64+J66+J68+J69+J70+J71+J73+J74+J75+J77+J78+J80+J84+J85+J86+J88+J89+J90</f>
        <v>7380.7300000000014</v>
      </c>
      <c r="K40" s="25">
        <f>K42+K45+K51+K53+K55+K56+K58+K59+K60+K61+K62+K64+K66+K68+K69+K70+K71+K73+K74+K75+K77+K78+K80+K84+K85+K86+K88+K89+K90</f>
        <v>19670.170000000002</v>
      </c>
      <c r="L40" s="192">
        <f>L42+L45+L51+L53+L55+L56+L58+L59+L60+L61+L62+L64+L66+L68+L69+L70+L71+L73+L74+L75+L77+L78+L80+L84+L85+L86+L88+L89+L90</f>
        <v>14761.470000000001</v>
      </c>
    </row>
    <row r="41" spans="1:12" ht="60.75" customHeight="1">
      <c r="A41" s="348" t="s">
        <v>105</v>
      </c>
      <c r="B41" s="115" t="s">
        <v>106</v>
      </c>
      <c r="C41" s="141" t="s">
        <v>33</v>
      </c>
      <c r="D41" s="141" t="s">
        <v>712</v>
      </c>
      <c r="E41" s="67">
        <v>750.45</v>
      </c>
      <c r="F41" s="11">
        <f t="shared" ref="F41:F72" si="5">ROUND(K41/2,2)</f>
        <v>49</v>
      </c>
      <c r="G41" s="11">
        <f t="shared" ref="G41:G72" si="6">ROUND(E41*F41/1000,2)</f>
        <v>36.770000000000003</v>
      </c>
      <c r="H41" s="67">
        <v>750.45</v>
      </c>
      <c r="I41" s="11">
        <f t="shared" ref="I41:I72" si="7">K41-F41</f>
        <v>49</v>
      </c>
      <c r="J41" s="11">
        <f t="shared" ref="J41:J72" si="8">ROUND(H41*I41/1000,2)</f>
        <v>36.770000000000003</v>
      </c>
      <c r="K41" s="141">
        <v>98</v>
      </c>
      <c r="L41" s="185">
        <f>J41+G41</f>
        <v>73.540000000000006</v>
      </c>
    </row>
    <row r="42" spans="1:12" ht="63.75" customHeight="1">
      <c r="A42" s="348"/>
      <c r="B42" s="115" t="s">
        <v>107</v>
      </c>
      <c r="C42" s="141" t="s">
        <v>33</v>
      </c>
      <c r="D42" s="141" t="s">
        <v>712</v>
      </c>
      <c r="E42" s="67">
        <v>750.45</v>
      </c>
      <c r="F42" s="13">
        <f t="shared" si="5"/>
        <v>181</v>
      </c>
      <c r="G42" s="13">
        <f t="shared" si="6"/>
        <v>135.83000000000001</v>
      </c>
      <c r="H42" s="67">
        <v>750.45</v>
      </c>
      <c r="I42" s="13">
        <f t="shared" si="7"/>
        <v>181</v>
      </c>
      <c r="J42" s="13">
        <f t="shared" si="8"/>
        <v>135.83000000000001</v>
      </c>
      <c r="K42" s="141">
        <v>362</v>
      </c>
      <c r="L42" s="190">
        <f>J42+G42</f>
        <v>271.66000000000003</v>
      </c>
    </row>
    <row r="43" spans="1:12" ht="61.5" customHeight="1">
      <c r="A43" s="193" t="s">
        <v>549</v>
      </c>
      <c r="B43" s="115" t="s">
        <v>141</v>
      </c>
      <c r="C43" s="141" t="s">
        <v>33</v>
      </c>
      <c r="D43" s="141" t="s">
        <v>712</v>
      </c>
      <c r="E43" s="67">
        <v>750.45</v>
      </c>
      <c r="F43" s="13">
        <f t="shared" si="5"/>
        <v>410</v>
      </c>
      <c r="G43" s="13">
        <f t="shared" si="6"/>
        <v>307.68</v>
      </c>
      <c r="H43" s="67">
        <v>750.45</v>
      </c>
      <c r="I43" s="13">
        <f t="shared" si="7"/>
        <v>410</v>
      </c>
      <c r="J43" s="13">
        <f t="shared" si="8"/>
        <v>307.68</v>
      </c>
      <c r="K43" s="141">
        <v>820</v>
      </c>
      <c r="L43" s="190">
        <f t="shared" ref="L43:L89" si="9">G43+J43</f>
        <v>615.36</v>
      </c>
    </row>
    <row r="44" spans="1:12" ht="71.25" customHeight="1">
      <c r="A44" s="348" t="s">
        <v>597</v>
      </c>
      <c r="B44" s="115" t="s">
        <v>874</v>
      </c>
      <c r="C44" s="141" t="s">
        <v>33</v>
      </c>
      <c r="D44" s="141" t="s">
        <v>712</v>
      </c>
      <c r="E44" s="67">
        <v>750.45</v>
      </c>
      <c r="F44" s="13">
        <f t="shared" si="5"/>
        <v>5.92</v>
      </c>
      <c r="G44" s="13">
        <f t="shared" si="6"/>
        <v>4.4400000000000004</v>
      </c>
      <c r="H44" s="67">
        <v>750.45</v>
      </c>
      <c r="I44" s="13">
        <f t="shared" si="7"/>
        <v>5.92</v>
      </c>
      <c r="J44" s="13">
        <f t="shared" si="8"/>
        <v>4.4400000000000004</v>
      </c>
      <c r="K44" s="141">
        <v>11.84</v>
      </c>
      <c r="L44" s="190">
        <f t="shared" si="9"/>
        <v>8.8800000000000008</v>
      </c>
    </row>
    <row r="45" spans="1:12" ht="66" customHeight="1">
      <c r="A45" s="348"/>
      <c r="B45" s="115" t="s">
        <v>110</v>
      </c>
      <c r="C45" s="141" t="s">
        <v>33</v>
      </c>
      <c r="D45" s="141" t="s">
        <v>712</v>
      </c>
      <c r="E45" s="67">
        <v>750.45</v>
      </c>
      <c r="F45" s="13">
        <f t="shared" si="5"/>
        <v>267.08</v>
      </c>
      <c r="G45" s="13">
        <f t="shared" si="6"/>
        <v>200.43</v>
      </c>
      <c r="H45" s="67">
        <v>750.45</v>
      </c>
      <c r="I45" s="13">
        <f t="shared" si="7"/>
        <v>267.08</v>
      </c>
      <c r="J45" s="13">
        <f t="shared" si="8"/>
        <v>200.43</v>
      </c>
      <c r="K45" s="141">
        <v>534.16</v>
      </c>
      <c r="L45" s="190">
        <f t="shared" si="9"/>
        <v>400.86</v>
      </c>
    </row>
    <row r="46" spans="1:12" ht="61.5" customHeight="1">
      <c r="A46" s="193" t="s">
        <v>552</v>
      </c>
      <c r="B46" s="115" t="s">
        <v>112</v>
      </c>
      <c r="C46" s="141" t="s">
        <v>33</v>
      </c>
      <c r="D46" s="141" t="s">
        <v>712</v>
      </c>
      <c r="E46" s="67">
        <v>750.45</v>
      </c>
      <c r="F46" s="13">
        <f t="shared" si="5"/>
        <v>117</v>
      </c>
      <c r="G46" s="13">
        <f t="shared" si="6"/>
        <v>87.8</v>
      </c>
      <c r="H46" s="67">
        <v>750.45</v>
      </c>
      <c r="I46" s="13">
        <f t="shared" si="7"/>
        <v>117</v>
      </c>
      <c r="J46" s="13">
        <f t="shared" si="8"/>
        <v>87.8</v>
      </c>
      <c r="K46" s="141">
        <v>234</v>
      </c>
      <c r="L46" s="190">
        <f t="shared" si="9"/>
        <v>175.6</v>
      </c>
    </row>
    <row r="47" spans="1:12" ht="66.75" customHeight="1">
      <c r="A47" s="193" t="s">
        <v>555</v>
      </c>
      <c r="B47" s="284" t="s">
        <v>875</v>
      </c>
      <c r="C47" s="141" t="s">
        <v>33</v>
      </c>
      <c r="D47" s="141" t="s">
        <v>712</v>
      </c>
      <c r="E47" s="67">
        <v>750.45</v>
      </c>
      <c r="F47" s="13">
        <f t="shared" si="5"/>
        <v>205</v>
      </c>
      <c r="G47" s="13">
        <f t="shared" si="6"/>
        <v>153.84</v>
      </c>
      <c r="H47" s="67">
        <v>750.45</v>
      </c>
      <c r="I47" s="13">
        <f t="shared" si="7"/>
        <v>205</v>
      </c>
      <c r="J47" s="13">
        <f t="shared" si="8"/>
        <v>153.84</v>
      </c>
      <c r="K47" s="141">
        <v>410</v>
      </c>
      <c r="L47" s="190">
        <f t="shared" si="9"/>
        <v>307.68</v>
      </c>
    </row>
    <row r="48" spans="1:12" ht="55.5" customHeight="1">
      <c r="A48" s="193" t="s">
        <v>557</v>
      </c>
      <c r="B48" s="115" t="s">
        <v>119</v>
      </c>
      <c r="C48" s="141" t="s">
        <v>33</v>
      </c>
      <c r="D48" s="141" t="s">
        <v>712</v>
      </c>
      <c r="E48" s="67">
        <v>750.45</v>
      </c>
      <c r="F48" s="13">
        <f t="shared" si="5"/>
        <v>410.63</v>
      </c>
      <c r="G48" s="13">
        <f t="shared" si="6"/>
        <v>308.16000000000003</v>
      </c>
      <c r="H48" s="67">
        <v>750.45</v>
      </c>
      <c r="I48" s="13">
        <f t="shared" si="7"/>
        <v>410.62</v>
      </c>
      <c r="J48" s="13">
        <f t="shared" si="8"/>
        <v>308.14999999999998</v>
      </c>
      <c r="K48" s="141">
        <v>821.25</v>
      </c>
      <c r="L48" s="190">
        <f t="shared" si="9"/>
        <v>616.30999999999995</v>
      </c>
    </row>
    <row r="49" spans="1:12" ht="51">
      <c r="A49" s="193" t="s">
        <v>628</v>
      </c>
      <c r="B49" s="115" t="s">
        <v>121</v>
      </c>
      <c r="C49" s="141" t="s">
        <v>33</v>
      </c>
      <c r="D49" s="141" t="s">
        <v>712</v>
      </c>
      <c r="E49" s="67">
        <v>750.45</v>
      </c>
      <c r="F49" s="13">
        <f t="shared" si="5"/>
        <v>273</v>
      </c>
      <c r="G49" s="13">
        <f t="shared" si="6"/>
        <v>204.87</v>
      </c>
      <c r="H49" s="67">
        <v>750.45</v>
      </c>
      <c r="I49" s="13">
        <f t="shared" si="7"/>
        <v>273</v>
      </c>
      <c r="J49" s="13">
        <f t="shared" si="8"/>
        <v>204.87</v>
      </c>
      <c r="K49" s="141">
        <v>546</v>
      </c>
      <c r="L49" s="190">
        <f t="shared" si="9"/>
        <v>409.74</v>
      </c>
    </row>
    <row r="50" spans="1:12" ht="59.25" customHeight="1">
      <c r="A50" s="348" t="s">
        <v>559</v>
      </c>
      <c r="B50" s="115" t="s">
        <v>123</v>
      </c>
      <c r="C50" s="141" t="s">
        <v>33</v>
      </c>
      <c r="D50" s="141" t="s">
        <v>712</v>
      </c>
      <c r="E50" s="67">
        <v>750.45</v>
      </c>
      <c r="F50" s="13">
        <f t="shared" si="5"/>
        <v>39</v>
      </c>
      <c r="G50" s="13">
        <f t="shared" si="6"/>
        <v>29.27</v>
      </c>
      <c r="H50" s="67">
        <v>750.45</v>
      </c>
      <c r="I50" s="13">
        <f t="shared" si="7"/>
        <v>39</v>
      </c>
      <c r="J50" s="13">
        <f t="shared" si="8"/>
        <v>29.27</v>
      </c>
      <c r="K50" s="141">
        <v>78</v>
      </c>
      <c r="L50" s="190">
        <f t="shared" si="9"/>
        <v>58.54</v>
      </c>
    </row>
    <row r="51" spans="1:12" ht="57.75" customHeight="1">
      <c r="A51" s="348"/>
      <c r="B51" s="115" t="s">
        <v>124</v>
      </c>
      <c r="C51" s="141" t="s">
        <v>33</v>
      </c>
      <c r="D51" s="141" t="s">
        <v>712</v>
      </c>
      <c r="E51" s="67">
        <v>750.45</v>
      </c>
      <c r="F51" s="13">
        <f t="shared" si="5"/>
        <v>487.5</v>
      </c>
      <c r="G51" s="13">
        <f t="shared" si="6"/>
        <v>365.84</v>
      </c>
      <c r="H51" s="67">
        <v>750.45</v>
      </c>
      <c r="I51" s="13">
        <f t="shared" si="7"/>
        <v>487.5</v>
      </c>
      <c r="J51" s="13">
        <f t="shared" si="8"/>
        <v>365.84</v>
      </c>
      <c r="K51" s="141">
        <v>975</v>
      </c>
      <c r="L51" s="190">
        <f t="shared" si="9"/>
        <v>731.68</v>
      </c>
    </row>
    <row r="52" spans="1:12" ht="57" customHeight="1">
      <c r="A52" s="348" t="s">
        <v>428</v>
      </c>
      <c r="B52" s="115" t="s">
        <v>129</v>
      </c>
      <c r="C52" s="141" t="s">
        <v>33</v>
      </c>
      <c r="D52" s="141" t="s">
        <v>712</v>
      </c>
      <c r="E52" s="67">
        <v>750.45</v>
      </c>
      <c r="F52" s="13">
        <f t="shared" si="5"/>
        <v>136.88</v>
      </c>
      <c r="G52" s="13">
        <f t="shared" si="6"/>
        <v>102.72</v>
      </c>
      <c r="H52" s="67">
        <v>750.45</v>
      </c>
      <c r="I52" s="13">
        <f t="shared" si="7"/>
        <v>136.87</v>
      </c>
      <c r="J52" s="13">
        <f t="shared" si="8"/>
        <v>102.71</v>
      </c>
      <c r="K52" s="141">
        <v>273.75</v>
      </c>
      <c r="L52" s="190">
        <f t="shared" si="9"/>
        <v>205.43</v>
      </c>
    </row>
    <row r="53" spans="1:12" ht="57.75" customHeight="1">
      <c r="A53" s="348"/>
      <c r="B53" s="115" t="s">
        <v>130</v>
      </c>
      <c r="C53" s="141" t="s">
        <v>33</v>
      </c>
      <c r="D53" s="141" t="s">
        <v>712</v>
      </c>
      <c r="E53" s="67">
        <v>750.45</v>
      </c>
      <c r="F53" s="13">
        <f t="shared" si="5"/>
        <v>1896</v>
      </c>
      <c r="G53" s="13">
        <f t="shared" si="6"/>
        <v>1422.85</v>
      </c>
      <c r="H53" s="67">
        <v>750.45</v>
      </c>
      <c r="I53" s="13">
        <f t="shared" si="7"/>
        <v>1896</v>
      </c>
      <c r="J53" s="13">
        <f t="shared" si="8"/>
        <v>1422.85</v>
      </c>
      <c r="K53" s="141">
        <v>3792</v>
      </c>
      <c r="L53" s="190">
        <f t="shared" si="9"/>
        <v>2845.7</v>
      </c>
    </row>
    <row r="54" spans="1:12" ht="68.25" customHeight="1">
      <c r="A54" s="348" t="s">
        <v>430</v>
      </c>
      <c r="B54" s="115" t="s">
        <v>132</v>
      </c>
      <c r="C54" s="141" t="s">
        <v>33</v>
      </c>
      <c r="D54" s="141" t="s">
        <v>712</v>
      </c>
      <c r="E54" s="67">
        <v>750.45</v>
      </c>
      <c r="F54" s="13">
        <f t="shared" si="5"/>
        <v>75</v>
      </c>
      <c r="G54" s="13">
        <f t="shared" si="6"/>
        <v>56.28</v>
      </c>
      <c r="H54" s="67">
        <v>750.45</v>
      </c>
      <c r="I54" s="13">
        <f t="shared" si="7"/>
        <v>75</v>
      </c>
      <c r="J54" s="13">
        <f t="shared" si="8"/>
        <v>56.28</v>
      </c>
      <c r="K54" s="141">
        <v>150</v>
      </c>
      <c r="L54" s="190">
        <f t="shared" si="9"/>
        <v>112.56</v>
      </c>
    </row>
    <row r="55" spans="1:12" ht="71.25" customHeight="1">
      <c r="A55" s="348"/>
      <c r="B55" s="115" t="s">
        <v>133</v>
      </c>
      <c r="C55" s="141" t="s">
        <v>33</v>
      </c>
      <c r="D55" s="141" t="s">
        <v>712</v>
      </c>
      <c r="E55" s="67">
        <v>750.45</v>
      </c>
      <c r="F55" s="13">
        <f t="shared" si="5"/>
        <v>115</v>
      </c>
      <c r="G55" s="13">
        <f t="shared" si="6"/>
        <v>86.3</v>
      </c>
      <c r="H55" s="67">
        <v>750.45</v>
      </c>
      <c r="I55" s="13">
        <f t="shared" si="7"/>
        <v>115</v>
      </c>
      <c r="J55" s="13">
        <f t="shared" si="8"/>
        <v>86.3</v>
      </c>
      <c r="K55" s="141">
        <v>230</v>
      </c>
      <c r="L55" s="190">
        <f t="shared" si="9"/>
        <v>172.6</v>
      </c>
    </row>
    <row r="56" spans="1:12" ht="80.25" customHeight="1">
      <c r="A56" s="193" t="s">
        <v>562</v>
      </c>
      <c r="B56" s="115" t="s">
        <v>165</v>
      </c>
      <c r="C56" s="141" t="s">
        <v>33</v>
      </c>
      <c r="D56" s="141" t="s">
        <v>712</v>
      </c>
      <c r="E56" s="67">
        <v>750.45</v>
      </c>
      <c r="F56" s="13">
        <f t="shared" si="5"/>
        <v>136.5</v>
      </c>
      <c r="G56" s="13">
        <f t="shared" si="6"/>
        <v>102.44</v>
      </c>
      <c r="H56" s="67">
        <v>750.45</v>
      </c>
      <c r="I56" s="13">
        <f t="shared" si="7"/>
        <v>136.5</v>
      </c>
      <c r="J56" s="13">
        <f t="shared" si="8"/>
        <v>102.44</v>
      </c>
      <c r="K56" s="141">
        <v>273</v>
      </c>
      <c r="L56" s="190">
        <f t="shared" si="9"/>
        <v>204.88</v>
      </c>
    </row>
    <row r="57" spans="1:12" ht="63" customHeight="1">
      <c r="A57" s="348" t="s">
        <v>564</v>
      </c>
      <c r="B57" s="115" t="s">
        <v>876</v>
      </c>
      <c r="C57" s="141" t="s">
        <v>33</v>
      </c>
      <c r="D57" s="141" t="s">
        <v>712</v>
      </c>
      <c r="E57" s="67">
        <v>750.45</v>
      </c>
      <c r="F57" s="13">
        <f t="shared" si="5"/>
        <v>2.34</v>
      </c>
      <c r="G57" s="13">
        <f t="shared" si="6"/>
        <v>1.76</v>
      </c>
      <c r="H57" s="67">
        <v>750.45</v>
      </c>
      <c r="I57" s="13">
        <f t="shared" si="7"/>
        <v>2.34</v>
      </c>
      <c r="J57" s="13">
        <f t="shared" si="8"/>
        <v>1.76</v>
      </c>
      <c r="K57" s="141">
        <v>4.68</v>
      </c>
      <c r="L57" s="190">
        <f t="shared" si="9"/>
        <v>3.52</v>
      </c>
    </row>
    <row r="58" spans="1:12" ht="70.5" customHeight="1">
      <c r="A58" s="348"/>
      <c r="B58" s="115" t="s">
        <v>168</v>
      </c>
      <c r="C58" s="141" t="s">
        <v>33</v>
      </c>
      <c r="D58" s="141" t="s">
        <v>712</v>
      </c>
      <c r="E58" s="67">
        <v>750.45</v>
      </c>
      <c r="F58" s="13">
        <f t="shared" si="5"/>
        <v>114.66</v>
      </c>
      <c r="G58" s="13">
        <f t="shared" si="6"/>
        <v>86.05</v>
      </c>
      <c r="H58" s="67">
        <v>750.45</v>
      </c>
      <c r="I58" s="13">
        <f t="shared" si="7"/>
        <v>114.66</v>
      </c>
      <c r="J58" s="13">
        <f t="shared" si="8"/>
        <v>86.05</v>
      </c>
      <c r="K58" s="141">
        <v>229.32</v>
      </c>
      <c r="L58" s="190">
        <f t="shared" si="9"/>
        <v>172.1</v>
      </c>
    </row>
    <row r="59" spans="1:12" ht="75" customHeight="1">
      <c r="A59" s="193" t="s">
        <v>140</v>
      </c>
      <c r="B59" s="115" t="s">
        <v>877</v>
      </c>
      <c r="C59" s="141" t="s">
        <v>33</v>
      </c>
      <c r="D59" s="141" t="s">
        <v>712</v>
      </c>
      <c r="E59" s="67">
        <v>750.45</v>
      </c>
      <c r="F59" s="13">
        <f t="shared" si="5"/>
        <v>684.38</v>
      </c>
      <c r="G59" s="13">
        <f t="shared" si="6"/>
        <v>513.59</v>
      </c>
      <c r="H59" s="67">
        <v>750.45</v>
      </c>
      <c r="I59" s="13">
        <f t="shared" si="7"/>
        <v>684.37</v>
      </c>
      <c r="J59" s="13">
        <f t="shared" si="8"/>
        <v>513.59</v>
      </c>
      <c r="K59" s="141">
        <v>1368.75</v>
      </c>
      <c r="L59" s="190">
        <f t="shared" si="9"/>
        <v>1027.18</v>
      </c>
    </row>
    <row r="60" spans="1:12" ht="64.5" customHeight="1">
      <c r="A60" s="193" t="s">
        <v>142</v>
      </c>
      <c r="B60" s="115" t="s">
        <v>878</v>
      </c>
      <c r="C60" s="141" t="s">
        <v>33</v>
      </c>
      <c r="D60" s="141" t="s">
        <v>712</v>
      </c>
      <c r="E60" s="67">
        <v>750.45</v>
      </c>
      <c r="F60" s="13">
        <f t="shared" si="5"/>
        <v>877.5</v>
      </c>
      <c r="G60" s="13">
        <f t="shared" si="6"/>
        <v>658.52</v>
      </c>
      <c r="H60" s="67">
        <v>750.45</v>
      </c>
      <c r="I60" s="13">
        <f t="shared" si="7"/>
        <v>877.5</v>
      </c>
      <c r="J60" s="13">
        <f t="shared" si="8"/>
        <v>658.52</v>
      </c>
      <c r="K60" s="141">
        <v>1755</v>
      </c>
      <c r="L60" s="190">
        <f t="shared" si="9"/>
        <v>1317.04</v>
      </c>
    </row>
    <row r="61" spans="1:12" ht="74.25" customHeight="1">
      <c r="A61" s="193" t="s">
        <v>567</v>
      </c>
      <c r="B61" s="115" t="s">
        <v>176</v>
      </c>
      <c r="C61" s="141" t="s">
        <v>33</v>
      </c>
      <c r="D61" s="141" t="s">
        <v>712</v>
      </c>
      <c r="E61" s="67">
        <v>750.45</v>
      </c>
      <c r="F61" s="13">
        <f t="shared" si="5"/>
        <v>273</v>
      </c>
      <c r="G61" s="13">
        <f t="shared" si="6"/>
        <v>204.87</v>
      </c>
      <c r="H61" s="67">
        <v>750.45</v>
      </c>
      <c r="I61" s="13">
        <f t="shared" si="7"/>
        <v>273</v>
      </c>
      <c r="J61" s="13">
        <f t="shared" si="8"/>
        <v>204.87</v>
      </c>
      <c r="K61" s="141">
        <v>546</v>
      </c>
      <c r="L61" s="190">
        <f t="shared" si="9"/>
        <v>409.74</v>
      </c>
    </row>
    <row r="62" spans="1:12" ht="54.75" customHeight="1">
      <c r="A62" s="193" t="s">
        <v>569</v>
      </c>
      <c r="B62" s="115" t="s">
        <v>178</v>
      </c>
      <c r="C62" s="141" t="s">
        <v>33</v>
      </c>
      <c r="D62" s="141" t="s">
        <v>712</v>
      </c>
      <c r="E62" s="67">
        <v>750.45</v>
      </c>
      <c r="F62" s="13">
        <f t="shared" si="5"/>
        <v>195</v>
      </c>
      <c r="G62" s="13">
        <f t="shared" si="6"/>
        <v>146.34</v>
      </c>
      <c r="H62" s="67">
        <v>750.45</v>
      </c>
      <c r="I62" s="13">
        <f t="shared" si="7"/>
        <v>195</v>
      </c>
      <c r="J62" s="13">
        <f t="shared" si="8"/>
        <v>146.34</v>
      </c>
      <c r="K62" s="141">
        <v>390</v>
      </c>
      <c r="L62" s="190">
        <f t="shared" si="9"/>
        <v>292.68</v>
      </c>
    </row>
    <row r="63" spans="1:12" ht="66" customHeight="1">
      <c r="A63" s="348" t="s">
        <v>149</v>
      </c>
      <c r="B63" s="115" t="s">
        <v>879</v>
      </c>
      <c r="C63" s="141" t="s">
        <v>33</v>
      </c>
      <c r="D63" s="141" t="s">
        <v>712</v>
      </c>
      <c r="E63" s="67">
        <v>750.45</v>
      </c>
      <c r="F63" s="13">
        <f t="shared" si="5"/>
        <v>34.130000000000003</v>
      </c>
      <c r="G63" s="13">
        <f t="shared" si="6"/>
        <v>25.61</v>
      </c>
      <c r="H63" s="67">
        <v>750.45</v>
      </c>
      <c r="I63" s="13">
        <f t="shared" si="7"/>
        <v>34.119999999999997</v>
      </c>
      <c r="J63" s="13">
        <f t="shared" si="8"/>
        <v>25.61</v>
      </c>
      <c r="K63" s="141">
        <v>68.25</v>
      </c>
      <c r="L63" s="190">
        <f t="shared" si="9"/>
        <v>51.22</v>
      </c>
    </row>
    <row r="64" spans="1:12" ht="59.25" customHeight="1">
      <c r="A64" s="348"/>
      <c r="B64" s="115" t="s">
        <v>181</v>
      </c>
      <c r="C64" s="141" t="s">
        <v>33</v>
      </c>
      <c r="D64" s="141" t="s">
        <v>712</v>
      </c>
      <c r="E64" s="67">
        <v>750.45</v>
      </c>
      <c r="F64" s="13">
        <f t="shared" si="5"/>
        <v>375.38</v>
      </c>
      <c r="G64" s="13">
        <f t="shared" si="6"/>
        <v>281.7</v>
      </c>
      <c r="H64" s="67">
        <v>750.45</v>
      </c>
      <c r="I64" s="13">
        <f t="shared" si="7"/>
        <v>375.37</v>
      </c>
      <c r="J64" s="13">
        <f t="shared" si="8"/>
        <v>281.7</v>
      </c>
      <c r="K64" s="141">
        <v>750.75</v>
      </c>
      <c r="L64" s="190">
        <f t="shared" si="9"/>
        <v>563.4</v>
      </c>
    </row>
    <row r="65" spans="1:12" ht="56.25" customHeight="1">
      <c r="A65" s="348" t="s">
        <v>573</v>
      </c>
      <c r="B65" s="115" t="s">
        <v>880</v>
      </c>
      <c r="C65" s="141" t="s">
        <v>33</v>
      </c>
      <c r="D65" s="141" t="s">
        <v>712</v>
      </c>
      <c r="E65" s="67">
        <v>750.45</v>
      </c>
      <c r="F65" s="13">
        <f t="shared" si="5"/>
        <v>3.25</v>
      </c>
      <c r="G65" s="13">
        <f t="shared" si="6"/>
        <v>2.44</v>
      </c>
      <c r="H65" s="67">
        <v>750.45</v>
      </c>
      <c r="I65" s="13">
        <f t="shared" si="7"/>
        <v>3.25</v>
      </c>
      <c r="J65" s="13">
        <f t="shared" si="8"/>
        <v>2.44</v>
      </c>
      <c r="K65" s="141">
        <v>6.5</v>
      </c>
      <c r="L65" s="190">
        <f t="shared" si="9"/>
        <v>4.88</v>
      </c>
    </row>
    <row r="66" spans="1:12" ht="67.5" customHeight="1">
      <c r="A66" s="348"/>
      <c r="B66" s="115" t="s">
        <v>881</v>
      </c>
      <c r="C66" s="141" t="s">
        <v>33</v>
      </c>
      <c r="D66" s="141" t="s">
        <v>712</v>
      </c>
      <c r="E66" s="67">
        <v>750.45</v>
      </c>
      <c r="F66" s="13">
        <f t="shared" si="5"/>
        <v>35.75</v>
      </c>
      <c r="G66" s="13">
        <f t="shared" si="6"/>
        <v>26.83</v>
      </c>
      <c r="H66" s="67">
        <v>750.45</v>
      </c>
      <c r="I66" s="13">
        <f t="shared" si="7"/>
        <v>35.75</v>
      </c>
      <c r="J66" s="13">
        <f t="shared" si="8"/>
        <v>26.83</v>
      </c>
      <c r="K66" s="141">
        <v>71.5</v>
      </c>
      <c r="L66" s="190">
        <f t="shared" si="9"/>
        <v>53.66</v>
      </c>
    </row>
    <row r="67" spans="1:12" ht="64.5" customHeight="1">
      <c r="A67" s="348" t="s">
        <v>577</v>
      </c>
      <c r="B67" s="115" t="s">
        <v>882</v>
      </c>
      <c r="C67" s="141" t="s">
        <v>33</v>
      </c>
      <c r="D67" s="141" t="s">
        <v>712</v>
      </c>
      <c r="E67" s="67">
        <v>750.45</v>
      </c>
      <c r="F67" s="13">
        <f t="shared" si="5"/>
        <v>4.9000000000000004</v>
      </c>
      <c r="G67" s="13">
        <f t="shared" si="6"/>
        <v>3.68</v>
      </c>
      <c r="H67" s="67">
        <v>750.45</v>
      </c>
      <c r="I67" s="13">
        <f t="shared" si="7"/>
        <v>4.9000000000000004</v>
      </c>
      <c r="J67" s="13">
        <f t="shared" si="8"/>
        <v>3.68</v>
      </c>
      <c r="K67" s="141">
        <v>9.8000000000000007</v>
      </c>
      <c r="L67" s="190">
        <f t="shared" si="9"/>
        <v>7.36</v>
      </c>
    </row>
    <row r="68" spans="1:12" ht="63.75" customHeight="1">
      <c r="A68" s="348"/>
      <c r="B68" s="115" t="s">
        <v>883</v>
      </c>
      <c r="C68" s="141" t="s">
        <v>33</v>
      </c>
      <c r="D68" s="141" t="s">
        <v>712</v>
      </c>
      <c r="E68" s="67">
        <v>750.45</v>
      </c>
      <c r="F68" s="13">
        <f t="shared" si="5"/>
        <v>53.6</v>
      </c>
      <c r="G68" s="13">
        <f t="shared" si="6"/>
        <v>40.22</v>
      </c>
      <c r="H68" s="67">
        <v>750.45</v>
      </c>
      <c r="I68" s="13">
        <f t="shared" si="7"/>
        <v>53.6</v>
      </c>
      <c r="J68" s="13">
        <f t="shared" si="8"/>
        <v>40.22</v>
      </c>
      <c r="K68" s="141">
        <v>107.2</v>
      </c>
      <c r="L68" s="190">
        <f t="shared" si="9"/>
        <v>80.44</v>
      </c>
    </row>
    <row r="69" spans="1:12" ht="63.75" customHeight="1">
      <c r="A69" s="193" t="s">
        <v>450</v>
      </c>
      <c r="B69" s="115" t="s">
        <v>186</v>
      </c>
      <c r="C69" s="141" t="s">
        <v>33</v>
      </c>
      <c r="D69" s="141" t="s">
        <v>712</v>
      </c>
      <c r="E69" s="67">
        <v>750.45</v>
      </c>
      <c r="F69" s="13">
        <f t="shared" si="5"/>
        <v>117.59</v>
      </c>
      <c r="G69" s="13">
        <f t="shared" si="6"/>
        <v>88.25</v>
      </c>
      <c r="H69" s="67">
        <v>750.45</v>
      </c>
      <c r="I69" s="13">
        <f t="shared" si="7"/>
        <v>117.57999999999998</v>
      </c>
      <c r="J69" s="13">
        <f t="shared" si="8"/>
        <v>88.24</v>
      </c>
      <c r="K69" s="141">
        <v>235.17</v>
      </c>
      <c r="L69" s="190">
        <f t="shared" si="9"/>
        <v>176.49</v>
      </c>
    </row>
    <row r="70" spans="1:12" ht="58.5" customHeight="1">
      <c r="A70" s="193" t="s">
        <v>453</v>
      </c>
      <c r="B70" s="115" t="s">
        <v>568</v>
      </c>
      <c r="C70" s="141" t="s">
        <v>33</v>
      </c>
      <c r="D70" s="141" t="s">
        <v>712</v>
      </c>
      <c r="E70" s="67">
        <v>750.45</v>
      </c>
      <c r="F70" s="13">
        <f t="shared" si="5"/>
        <v>369.2</v>
      </c>
      <c r="G70" s="13">
        <f t="shared" si="6"/>
        <v>277.07</v>
      </c>
      <c r="H70" s="67">
        <v>750.45</v>
      </c>
      <c r="I70" s="13">
        <f t="shared" si="7"/>
        <v>369.2</v>
      </c>
      <c r="J70" s="13">
        <f t="shared" si="8"/>
        <v>277.07</v>
      </c>
      <c r="K70" s="141">
        <v>738.4</v>
      </c>
      <c r="L70" s="190">
        <f t="shared" si="9"/>
        <v>554.14</v>
      </c>
    </row>
    <row r="71" spans="1:12" ht="65.25" customHeight="1">
      <c r="A71" s="193" t="s">
        <v>166</v>
      </c>
      <c r="B71" s="115" t="s">
        <v>884</v>
      </c>
      <c r="C71" s="141" t="s">
        <v>33</v>
      </c>
      <c r="D71" s="141" t="s">
        <v>712</v>
      </c>
      <c r="E71" s="67">
        <v>750.45</v>
      </c>
      <c r="F71" s="13">
        <f t="shared" si="5"/>
        <v>40.5</v>
      </c>
      <c r="G71" s="13">
        <f t="shared" si="6"/>
        <v>30.39</v>
      </c>
      <c r="H71" s="67">
        <v>750.45</v>
      </c>
      <c r="I71" s="13">
        <f t="shared" si="7"/>
        <v>40.5</v>
      </c>
      <c r="J71" s="13">
        <f t="shared" si="8"/>
        <v>30.39</v>
      </c>
      <c r="K71" s="141">
        <v>81</v>
      </c>
      <c r="L71" s="190">
        <f t="shared" si="9"/>
        <v>60.78</v>
      </c>
    </row>
    <row r="72" spans="1:12" ht="54" customHeight="1">
      <c r="A72" s="348" t="s">
        <v>169</v>
      </c>
      <c r="B72" s="115" t="s">
        <v>193</v>
      </c>
      <c r="C72" s="141" t="s">
        <v>33</v>
      </c>
      <c r="D72" s="141" t="s">
        <v>712</v>
      </c>
      <c r="E72" s="67">
        <v>750.45</v>
      </c>
      <c r="F72" s="13">
        <f t="shared" si="5"/>
        <v>25.75</v>
      </c>
      <c r="G72" s="13">
        <f t="shared" si="6"/>
        <v>19.32</v>
      </c>
      <c r="H72" s="67">
        <v>750.45</v>
      </c>
      <c r="I72" s="13">
        <f t="shared" si="7"/>
        <v>25.75</v>
      </c>
      <c r="J72" s="13">
        <f t="shared" si="8"/>
        <v>19.32</v>
      </c>
      <c r="K72" s="141">
        <v>51.5</v>
      </c>
      <c r="L72" s="190">
        <f t="shared" si="9"/>
        <v>38.64</v>
      </c>
    </row>
    <row r="73" spans="1:12" ht="70.5" customHeight="1">
      <c r="A73" s="348"/>
      <c r="B73" s="115" t="s">
        <v>194</v>
      </c>
      <c r="C73" s="141" t="s">
        <v>33</v>
      </c>
      <c r="D73" s="141" t="s">
        <v>712</v>
      </c>
      <c r="E73" s="67">
        <v>750.45</v>
      </c>
      <c r="F73" s="13">
        <f t="shared" ref="F73:F90" si="10">ROUND(K73/2,2)</f>
        <v>247.25</v>
      </c>
      <c r="G73" s="13">
        <f t="shared" ref="G73:G90" si="11">ROUND(E73*F73/1000,2)</f>
        <v>185.55</v>
      </c>
      <c r="H73" s="67">
        <v>750.45</v>
      </c>
      <c r="I73" s="13">
        <f t="shared" ref="I73:I90" si="12">K73-F73</f>
        <v>247.25</v>
      </c>
      <c r="J73" s="13">
        <f t="shared" ref="J73:J90" si="13">ROUND(H73*I73/1000,2)</f>
        <v>185.55</v>
      </c>
      <c r="K73" s="141">
        <v>494.5</v>
      </c>
      <c r="L73" s="190">
        <f t="shared" si="9"/>
        <v>371.1</v>
      </c>
    </row>
    <row r="74" spans="1:12" ht="54" customHeight="1">
      <c r="A74" s="193" t="s">
        <v>171</v>
      </c>
      <c r="B74" s="115" t="s">
        <v>885</v>
      </c>
      <c r="C74" s="141" t="s">
        <v>608</v>
      </c>
      <c r="D74" s="141" t="s">
        <v>712</v>
      </c>
      <c r="E74" s="67">
        <v>750.45</v>
      </c>
      <c r="F74" s="13">
        <f t="shared" si="10"/>
        <v>351</v>
      </c>
      <c r="G74" s="13">
        <f t="shared" si="11"/>
        <v>263.41000000000003</v>
      </c>
      <c r="H74" s="67">
        <v>750.45</v>
      </c>
      <c r="I74" s="13">
        <f t="shared" si="12"/>
        <v>351</v>
      </c>
      <c r="J74" s="13">
        <f t="shared" si="13"/>
        <v>263.41000000000003</v>
      </c>
      <c r="K74" s="141">
        <v>702</v>
      </c>
      <c r="L74" s="190">
        <f t="shared" si="9"/>
        <v>526.82000000000005</v>
      </c>
    </row>
    <row r="75" spans="1:12" ht="72.75" customHeight="1">
      <c r="A75" s="193" t="s">
        <v>175</v>
      </c>
      <c r="B75" s="115" t="s">
        <v>250</v>
      </c>
      <c r="C75" s="141" t="s">
        <v>33</v>
      </c>
      <c r="D75" s="141" t="s">
        <v>712</v>
      </c>
      <c r="E75" s="67">
        <v>750.45</v>
      </c>
      <c r="F75" s="13">
        <f t="shared" si="10"/>
        <v>821.25</v>
      </c>
      <c r="G75" s="13">
        <f t="shared" si="11"/>
        <v>616.30999999999995</v>
      </c>
      <c r="H75" s="67">
        <v>750.45</v>
      </c>
      <c r="I75" s="13">
        <f t="shared" si="12"/>
        <v>821.25</v>
      </c>
      <c r="J75" s="13">
        <f t="shared" si="13"/>
        <v>616.30999999999995</v>
      </c>
      <c r="K75" s="141">
        <v>1642.5</v>
      </c>
      <c r="L75" s="190">
        <f t="shared" si="9"/>
        <v>1232.6199999999999</v>
      </c>
    </row>
    <row r="76" spans="1:12" ht="54.75" customHeight="1">
      <c r="A76" s="348" t="s">
        <v>177</v>
      </c>
      <c r="B76" s="115" t="s">
        <v>886</v>
      </c>
      <c r="C76" s="141" t="s">
        <v>38</v>
      </c>
      <c r="D76" s="141" t="s">
        <v>712</v>
      </c>
      <c r="E76" s="67">
        <v>750.45</v>
      </c>
      <c r="F76" s="13">
        <f t="shared" si="10"/>
        <v>36.56</v>
      </c>
      <c r="G76" s="13">
        <f t="shared" si="11"/>
        <v>27.44</v>
      </c>
      <c r="H76" s="67">
        <v>750.45</v>
      </c>
      <c r="I76" s="13">
        <f t="shared" si="12"/>
        <v>36.56</v>
      </c>
      <c r="J76" s="13">
        <f t="shared" si="13"/>
        <v>27.44</v>
      </c>
      <c r="K76" s="141">
        <v>73.12</v>
      </c>
      <c r="L76" s="190">
        <f t="shared" si="9"/>
        <v>54.88</v>
      </c>
    </row>
    <row r="77" spans="1:12" ht="47.25" customHeight="1">
      <c r="A77" s="348"/>
      <c r="B77" s="115" t="s">
        <v>582</v>
      </c>
      <c r="C77" s="141" t="s">
        <v>38</v>
      </c>
      <c r="D77" s="141" t="s">
        <v>712</v>
      </c>
      <c r="E77" s="67">
        <v>750.45</v>
      </c>
      <c r="F77" s="13">
        <f t="shared" si="10"/>
        <v>1265.26</v>
      </c>
      <c r="G77" s="13">
        <f t="shared" si="11"/>
        <v>949.51</v>
      </c>
      <c r="H77" s="67">
        <v>750.45</v>
      </c>
      <c r="I77" s="13">
        <f t="shared" si="12"/>
        <v>1265.26</v>
      </c>
      <c r="J77" s="13">
        <f t="shared" si="13"/>
        <v>949.51</v>
      </c>
      <c r="K77" s="141">
        <v>2530.52</v>
      </c>
      <c r="L77" s="190">
        <f t="shared" si="9"/>
        <v>1899.02</v>
      </c>
    </row>
    <row r="78" spans="1:12" ht="66.75" customHeight="1">
      <c r="A78" s="193" t="s">
        <v>462</v>
      </c>
      <c r="B78" s="115" t="s">
        <v>291</v>
      </c>
      <c r="C78" s="141" t="s">
        <v>38</v>
      </c>
      <c r="D78" s="141" t="s">
        <v>712</v>
      </c>
      <c r="E78" s="67">
        <v>750.45</v>
      </c>
      <c r="F78" s="13">
        <f t="shared" si="10"/>
        <v>97.5</v>
      </c>
      <c r="G78" s="13">
        <f t="shared" si="11"/>
        <v>73.17</v>
      </c>
      <c r="H78" s="67">
        <v>750.45</v>
      </c>
      <c r="I78" s="13">
        <f t="shared" si="12"/>
        <v>97.5</v>
      </c>
      <c r="J78" s="13">
        <f t="shared" si="13"/>
        <v>73.17</v>
      </c>
      <c r="K78" s="141">
        <v>195</v>
      </c>
      <c r="L78" s="190">
        <f t="shared" si="9"/>
        <v>146.34</v>
      </c>
    </row>
    <row r="79" spans="1:12" ht="50.25" customHeight="1">
      <c r="A79" s="348" t="s">
        <v>182</v>
      </c>
      <c r="B79" s="115" t="s">
        <v>887</v>
      </c>
      <c r="C79" s="141" t="s">
        <v>38</v>
      </c>
      <c r="D79" s="141" t="s">
        <v>712</v>
      </c>
      <c r="E79" s="67">
        <v>750.45</v>
      </c>
      <c r="F79" s="13">
        <f t="shared" si="10"/>
        <v>39</v>
      </c>
      <c r="G79" s="13">
        <f t="shared" si="11"/>
        <v>29.27</v>
      </c>
      <c r="H79" s="67">
        <v>750.45</v>
      </c>
      <c r="I79" s="13">
        <f t="shared" si="12"/>
        <v>39</v>
      </c>
      <c r="J79" s="13">
        <f t="shared" si="13"/>
        <v>29.27</v>
      </c>
      <c r="K79" s="141">
        <v>78</v>
      </c>
      <c r="L79" s="190">
        <f t="shared" si="9"/>
        <v>58.54</v>
      </c>
    </row>
    <row r="80" spans="1:12" ht="51" customHeight="1">
      <c r="A80" s="348"/>
      <c r="B80" s="115" t="s">
        <v>247</v>
      </c>
      <c r="C80" s="141" t="s">
        <v>38</v>
      </c>
      <c r="D80" s="141" t="s">
        <v>712</v>
      </c>
      <c r="E80" s="67">
        <v>750.45</v>
      </c>
      <c r="F80" s="13">
        <f t="shared" si="10"/>
        <v>19.5</v>
      </c>
      <c r="G80" s="13">
        <f t="shared" si="11"/>
        <v>14.63</v>
      </c>
      <c r="H80" s="67">
        <v>750.45</v>
      </c>
      <c r="I80" s="13">
        <f t="shared" si="12"/>
        <v>19.5</v>
      </c>
      <c r="J80" s="13">
        <f t="shared" si="13"/>
        <v>14.63</v>
      </c>
      <c r="K80" s="141">
        <v>39</v>
      </c>
      <c r="L80" s="190">
        <f t="shared" si="9"/>
        <v>29.26</v>
      </c>
    </row>
    <row r="81" spans="1:12" ht="52.5" customHeight="1">
      <c r="A81" s="348" t="s">
        <v>185</v>
      </c>
      <c r="B81" s="115" t="s">
        <v>888</v>
      </c>
      <c r="C81" s="141" t="s">
        <v>33</v>
      </c>
      <c r="D81" s="141" t="s">
        <v>712</v>
      </c>
      <c r="E81" s="67">
        <v>750.45</v>
      </c>
      <c r="F81" s="13">
        <f t="shared" si="10"/>
        <v>65</v>
      </c>
      <c r="G81" s="13">
        <f t="shared" si="11"/>
        <v>48.78</v>
      </c>
      <c r="H81" s="67">
        <v>750.45</v>
      </c>
      <c r="I81" s="13">
        <f t="shared" si="12"/>
        <v>65</v>
      </c>
      <c r="J81" s="13">
        <f t="shared" si="13"/>
        <v>48.78</v>
      </c>
      <c r="K81" s="141">
        <v>130</v>
      </c>
      <c r="L81" s="190">
        <f t="shared" si="9"/>
        <v>97.56</v>
      </c>
    </row>
    <row r="82" spans="1:12" ht="57.75" customHeight="1">
      <c r="A82" s="348"/>
      <c r="B82" s="115" t="s">
        <v>889</v>
      </c>
      <c r="C82" s="141" t="s">
        <v>38</v>
      </c>
      <c r="D82" s="141" t="s">
        <v>712</v>
      </c>
      <c r="E82" s="67">
        <v>750.45</v>
      </c>
      <c r="F82" s="13">
        <f t="shared" si="10"/>
        <v>39</v>
      </c>
      <c r="G82" s="13">
        <f t="shared" si="11"/>
        <v>29.27</v>
      </c>
      <c r="H82" s="67">
        <v>750.45</v>
      </c>
      <c r="I82" s="13">
        <f t="shared" si="12"/>
        <v>39</v>
      </c>
      <c r="J82" s="13">
        <f t="shared" si="13"/>
        <v>29.27</v>
      </c>
      <c r="K82" s="141">
        <v>78</v>
      </c>
      <c r="L82" s="190">
        <f t="shared" si="9"/>
        <v>58.54</v>
      </c>
    </row>
    <row r="83" spans="1:12" ht="45" customHeight="1">
      <c r="A83" s="348" t="s">
        <v>187</v>
      </c>
      <c r="B83" s="115" t="s">
        <v>890</v>
      </c>
      <c r="C83" s="349" t="s">
        <v>730</v>
      </c>
      <c r="D83" s="141" t="s">
        <v>712</v>
      </c>
      <c r="E83" s="67">
        <v>750.45</v>
      </c>
      <c r="F83" s="13">
        <f t="shared" si="10"/>
        <v>12</v>
      </c>
      <c r="G83" s="13">
        <f t="shared" si="11"/>
        <v>9.01</v>
      </c>
      <c r="H83" s="67">
        <v>750.45</v>
      </c>
      <c r="I83" s="13">
        <f t="shared" si="12"/>
        <v>12</v>
      </c>
      <c r="J83" s="13">
        <f t="shared" si="13"/>
        <v>9.01</v>
      </c>
      <c r="K83" s="141">
        <v>24</v>
      </c>
      <c r="L83" s="190">
        <f t="shared" si="9"/>
        <v>18.02</v>
      </c>
    </row>
    <row r="84" spans="1:12" ht="49.5" customHeight="1">
      <c r="A84" s="348"/>
      <c r="B84" s="115" t="s">
        <v>891</v>
      </c>
      <c r="C84" s="349"/>
      <c r="D84" s="141" t="s">
        <v>712</v>
      </c>
      <c r="E84" s="67">
        <v>750.45</v>
      </c>
      <c r="F84" s="13">
        <f t="shared" si="10"/>
        <v>60</v>
      </c>
      <c r="G84" s="13">
        <f t="shared" si="11"/>
        <v>45.03</v>
      </c>
      <c r="H84" s="67">
        <v>750.45</v>
      </c>
      <c r="I84" s="13">
        <f t="shared" si="12"/>
        <v>60</v>
      </c>
      <c r="J84" s="13">
        <f t="shared" si="13"/>
        <v>45.03</v>
      </c>
      <c r="K84" s="141">
        <v>120</v>
      </c>
      <c r="L84" s="190">
        <f t="shared" si="9"/>
        <v>90.06</v>
      </c>
    </row>
    <row r="85" spans="1:12" ht="44.25" customHeight="1">
      <c r="A85" s="348"/>
      <c r="B85" s="115" t="s">
        <v>892</v>
      </c>
      <c r="C85" s="141" t="s">
        <v>731</v>
      </c>
      <c r="D85" s="141" t="s">
        <v>712</v>
      </c>
      <c r="E85" s="67">
        <v>750.45</v>
      </c>
      <c r="F85" s="13">
        <f t="shared" si="10"/>
        <v>1.8</v>
      </c>
      <c r="G85" s="13">
        <f t="shared" si="11"/>
        <v>1.35</v>
      </c>
      <c r="H85" s="67">
        <v>750.45</v>
      </c>
      <c r="I85" s="13">
        <f t="shared" si="12"/>
        <v>1.8</v>
      </c>
      <c r="J85" s="13">
        <f t="shared" si="13"/>
        <v>1.35</v>
      </c>
      <c r="K85" s="141">
        <v>3.6</v>
      </c>
      <c r="L85" s="190">
        <f t="shared" si="9"/>
        <v>2.7</v>
      </c>
    </row>
    <row r="86" spans="1:12" s="21" customFormat="1" ht="45" customHeight="1">
      <c r="A86" s="193" t="s">
        <v>189</v>
      </c>
      <c r="B86" s="115" t="s">
        <v>127</v>
      </c>
      <c r="C86" s="141" t="s">
        <v>33</v>
      </c>
      <c r="D86" s="141" t="s">
        <v>712</v>
      </c>
      <c r="E86" s="67">
        <v>750.45</v>
      </c>
      <c r="F86" s="13">
        <f t="shared" si="10"/>
        <v>409.5</v>
      </c>
      <c r="G86" s="13">
        <f t="shared" si="11"/>
        <v>307.31</v>
      </c>
      <c r="H86" s="67">
        <v>750.45</v>
      </c>
      <c r="I86" s="13">
        <f t="shared" si="12"/>
        <v>409.5</v>
      </c>
      <c r="J86" s="13">
        <f t="shared" si="13"/>
        <v>307.31</v>
      </c>
      <c r="K86" s="141">
        <v>819</v>
      </c>
      <c r="L86" s="190">
        <f t="shared" si="9"/>
        <v>614.62</v>
      </c>
    </row>
    <row r="87" spans="1:12" s="21" customFormat="1" ht="51.75" customHeight="1">
      <c r="A87" s="348" t="s">
        <v>192</v>
      </c>
      <c r="B87" s="115" t="s">
        <v>893</v>
      </c>
      <c r="C87" s="141" t="s">
        <v>728</v>
      </c>
      <c r="D87" s="141" t="s">
        <v>712</v>
      </c>
      <c r="E87" s="67">
        <v>750.45</v>
      </c>
      <c r="F87" s="13">
        <f t="shared" si="10"/>
        <v>41</v>
      </c>
      <c r="G87" s="13">
        <f t="shared" si="11"/>
        <v>30.77</v>
      </c>
      <c r="H87" s="67">
        <v>750.45</v>
      </c>
      <c r="I87" s="13">
        <f t="shared" si="12"/>
        <v>41</v>
      </c>
      <c r="J87" s="13">
        <f t="shared" si="13"/>
        <v>30.77</v>
      </c>
      <c r="K87" s="141">
        <v>82</v>
      </c>
      <c r="L87" s="190">
        <f t="shared" si="9"/>
        <v>61.54</v>
      </c>
    </row>
    <row r="88" spans="1:12" s="21" customFormat="1" ht="46.5" customHeight="1">
      <c r="A88" s="348"/>
      <c r="B88" s="115" t="s">
        <v>894</v>
      </c>
      <c r="C88" s="141" t="s">
        <v>728</v>
      </c>
      <c r="D88" s="141" t="s">
        <v>712</v>
      </c>
      <c r="E88" s="67">
        <v>750.45</v>
      </c>
      <c r="F88" s="13">
        <f t="shared" si="10"/>
        <v>232</v>
      </c>
      <c r="G88" s="13">
        <f t="shared" si="11"/>
        <v>174.1</v>
      </c>
      <c r="H88" s="67">
        <v>750.45</v>
      </c>
      <c r="I88" s="13">
        <f t="shared" si="12"/>
        <v>232</v>
      </c>
      <c r="J88" s="13">
        <f t="shared" si="13"/>
        <v>174.1</v>
      </c>
      <c r="K88" s="141">
        <v>464</v>
      </c>
      <c r="L88" s="190">
        <f t="shared" si="9"/>
        <v>348.2</v>
      </c>
    </row>
    <row r="89" spans="1:12" s="21" customFormat="1" ht="26.25" customHeight="1">
      <c r="A89" s="348" t="s">
        <v>195</v>
      </c>
      <c r="B89" s="314" t="s">
        <v>517</v>
      </c>
      <c r="C89" s="141" t="s">
        <v>603</v>
      </c>
      <c r="D89" s="141" t="s">
        <v>712</v>
      </c>
      <c r="E89" s="67">
        <v>750.45</v>
      </c>
      <c r="F89" s="13">
        <f t="shared" si="10"/>
        <v>31.2</v>
      </c>
      <c r="G89" s="13">
        <f t="shared" si="11"/>
        <v>23.41</v>
      </c>
      <c r="H89" s="67">
        <v>750.45</v>
      </c>
      <c r="I89" s="13">
        <f t="shared" si="12"/>
        <v>31.2</v>
      </c>
      <c r="J89" s="13">
        <f t="shared" si="13"/>
        <v>23.41</v>
      </c>
      <c r="K89" s="141">
        <v>62.4</v>
      </c>
      <c r="L89" s="190">
        <f t="shared" si="9"/>
        <v>46.82</v>
      </c>
    </row>
    <row r="90" spans="1:12" s="21" customFormat="1" ht="29.25" customHeight="1">
      <c r="A90" s="348"/>
      <c r="B90" s="314"/>
      <c r="C90" s="82" t="s">
        <v>365</v>
      </c>
      <c r="D90" s="141" t="s">
        <v>712</v>
      </c>
      <c r="E90" s="67">
        <v>750.45</v>
      </c>
      <c r="F90" s="13">
        <f t="shared" si="10"/>
        <v>79.2</v>
      </c>
      <c r="G90" s="11">
        <f t="shared" si="11"/>
        <v>59.44</v>
      </c>
      <c r="H90" s="67">
        <v>750.45</v>
      </c>
      <c r="I90" s="13">
        <f t="shared" si="12"/>
        <v>79.2</v>
      </c>
      <c r="J90" s="11">
        <f t="shared" si="13"/>
        <v>59.44</v>
      </c>
      <c r="K90" s="141">
        <v>158.4</v>
      </c>
      <c r="L90" s="185">
        <f>J90+G90</f>
        <v>118.88</v>
      </c>
    </row>
    <row r="91" spans="1:12" ht="32.25" customHeight="1">
      <c r="A91" s="182" t="s">
        <v>299</v>
      </c>
      <c r="B91" s="9" t="s">
        <v>300</v>
      </c>
      <c r="C91" s="8"/>
      <c r="D91" s="8"/>
      <c r="E91" s="8"/>
      <c r="F91" s="8">
        <f>SUM(F92:F97)</f>
        <v>328.34</v>
      </c>
      <c r="G91" s="8">
        <f>SUM(G92:G97)</f>
        <v>246.41</v>
      </c>
      <c r="H91" s="8"/>
      <c r="I91" s="8">
        <f>SUM(I92:I97)</f>
        <v>328.34399999999999</v>
      </c>
      <c r="J91" s="8">
        <f>SUM(J92:J97)</f>
        <v>246.41</v>
      </c>
      <c r="K91" s="8">
        <f>SUM(K92:K97)</f>
        <v>656.68399999999997</v>
      </c>
      <c r="L91" s="183">
        <f>SUM(L92:L97)</f>
        <v>492.82</v>
      </c>
    </row>
    <row r="92" spans="1:12" ht="47.25" customHeight="1">
      <c r="A92" s="186" t="s">
        <v>301</v>
      </c>
      <c r="B92" s="14" t="s">
        <v>519</v>
      </c>
      <c r="C92" s="13" t="s">
        <v>728</v>
      </c>
      <c r="D92" s="13" t="s">
        <v>712</v>
      </c>
      <c r="E92" s="67">
        <v>750.45</v>
      </c>
      <c r="F92" s="11">
        <f t="shared" ref="F92:F97" si="14">ROUND(K92/2,2)</f>
        <v>97.5</v>
      </c>
      <c r="G92" s="11">
        <f t="shared" ref="G92:G97" si="15">ROUND(E92*F92/1000,2)</f>
        <v>73.17</v>
      </c>
      <c r="H92" s="67">
        <v>750.45</v>
      </c>
      <c r="I92" s="11">
        <f t="shared" ref="I92:I97" si="16">K92-F92</f>
        <v>97.5</v>
      </c>
      <c r="J92" s="11">
        <f t="shared" ref="J92:J97" si="17">ROUND(H92*I92/1000,2)</f>
        <v>73.17</v>
      </c>
      <c r="K92" s="13">
        <v>195</v>
      </c>
      <c r="L92" s="185">
        <f t="shared" ref="L92:L97" si="18">G92+J92</f>
        <v>146.34</v>
      </c>
    </row>
    <row r="93" spans="1:12" ht="52.5" customHeight="1">
      <c r="A93" s="186" t="s">
        <v>303</v>
      </c>
      <c r="B93" s="14" t="s">
        <v>307</v>
      </c>
      <c r="C93" s="13" t="s">
        <v>33</v>
      </c>
      <c r="D93" s="13" t="s">
        <v>712</v>
      </c>
      <c r="E93" s="67">
        <v>750.45</v>
      </c>
      <c r="F93" s="13">
        <f t="shared" si="14"/>
        <v>97.5</v>
      </c>
      <c r="G93" s="13">
        <f t="shared" si="15"/>
        <v>73.17</v>
      </c>
      <c r="H93" s="67">
        <v>750.45</v>
      </c>
      <c r="I93" s="13">
        <f t="shared" si="16"/>
        <v>97.5</v>
      </c>
      <c r="J93" s="13">
        <f t="shared" si="17"/>
        <v>73.17</v>
      </c>
      <c r="K93" s="13">
        <v>195</v>
      </c>
      <c r="L93" s="190">
        <f t="shared" si="18"/>
        <v>146.34</v>
      </c>
    </row>
    <row r="94" spans="1:12" ht="38.25">
      <c r="A94" s="186" t="s">
        <v>306</v>
      </c>
      <c r="B94" s="14" t="s">
        <v>309</v>
      </c>
      <c r="C94" s="13" t="s">
        <v>33</v>
      </c>
      <c r="D94" s="13" t="s">
        <v>712</v>
      </c>
      <c r="E94" s="67">
        <v>750.45</v>
      </c>
      <c r="F94" s="13">
        <f t="shared" si="14"/>
        <v>25</v>
      </c>
      <c r="G94" s="13">
        <f t="shared" si="15"/>
        <v>18.760000000000002</v>
      </c>
      <c r="H94" s="67">
        <v>750.45</v>
      </c>
      <c r="I94" s="13">
        <f t="shared" si="16"/>
        <v>25</v>
      </c>
      <c r="J94" s="13">
        <f t="shared" si="17"/>
        <v>18.760000000000002</v>
      </c>
      <c r="K94" s="13">
        <v>50</v>
      </c>
      <c r="L94" s="190">
        <f t="shared" si="18"/>
        <v>37.520000000000003</v>
      </c>
    </row>
    <row r="95" spans="1:12" ht="49.5" customHeight="1">
      <c r="A95" s="186" t="s">
        <v>308</v>
      </c>
      <c r="B95" s="14" t="s">
        <v>313</v>
      </c>
      <c r="C95" s="13" t="s">
        <v>33</v>
      </c>
      <c r="D95" s="13" t="s">
        <v>712</v>
      </c>
      <c r="E95" s="67">
        <v>750.45</v>
      </c>
      <c r="F95" s="13">
        <f t="shared" si="14"/>
        <v>97.5</v>
      </c>
      <c r="G95" s="13">
        <f t="shared" si="15"/>
        <v>73.17</v>
      </c>
      <c r="H95" s="67">
        <v>750.45</v>
      </c>
      <c r="I95" s="13">
        <f t="shared" si="16"/>
        <v>97.5</v>
      </c>
      <c r="J95" s="13">
        <f t="shared" si="17"/>
        <v>73.17</v>
      </c>
      <c r="K95" s="13">
        <v>195</v>
      </c>
      <c r="L95" s="190">
        <f t="shared" si="18"/>
        <v>146.34</v>
      </c>
    </row>
    <row r="96" spans="1:12" ht="52.5" customHeight="1">
      <c r="A96" s="186" t="s">
        <v>310</v>
      </c>
      <c r="B96" s="14" t="s">
        <v>315</v>
      </c>
      <c r="C96" s="13" t="s">
        <v>33</v>
      </c>
      <c r="D96" s="13" t="s">
        <v>712</v>
      </c>
      <c r="E96" s="67">
        <v>750.45</v>
      </c>
      <c r="F96" s="13">
        <f t="shared" si="14"/>
        <v>5.7</v>
      </c>
      <c r="G96" s="13">
        <f t="shared" si="15"/>
        <v>4.28</v>
      </c>
      <c r="H96" s="67">
        <v>750.45</v>
      </c>
      <c r="I96" s="13">
        <f t="shared" si="16"/>
        <v>5.7</v>
      </c>
      <c r="J96" s="13">
        <f t="shared" si="17"/>
        <v>4.28</v>
      </c>
      <c r="K96" s="13">
        <v>11.4</v>
      </c>
      <c r="L96" s="190">
        <f t="shared" si="18"/>
        <v>8.56</v>
      </c>
    </row>
    <row r="97" spans="1:12" ht="51" customHeight="1">
      <c r="A97" s="186" t="s">
        <v>312</v>
      </c>
      <c r="B97" s="14" t="s">
        <v>317</v>
      </c>
      <c r="C97" s="13" t="s">
        <v>33</v>
      </c>
      <c r="D97" s="13" t="s">
        <v>712</v>
      </c>
      <c r="E97" s="67">
        <v>750.45</v>
      </c>
      <c r="F97" s="12">
        <f t="shared" si="14"/>
        <v>5.14</v>
      </c>
      <c r="G97" s="12">
        <f t="shared" si="15"/>
        <v>3.86</v>
      </c>
      <c r="H97" s="67">
        <v>750.45</v>
      </c>
      <c r="I97" s="12">
        <f t="shared" si="16"/>
        <v>5.144000000000001</v>
      </c>
      <c r="J97" s="12">
        <f t="shared" si="17"/>
        <v>3.86</v>
      </c>
      <c r="K97" s="13">
        <v>10.284000000000001</v>
      </c>
      <c r="L97" s="187">
        <f t="shared" si="18"/>
        <v>7.72</v>
      </c>
    </row>
    <row r="98" spans="1:12" ht="40.5" customHeight="1">
      <c r="A98" s="182" t="s">
        <v>330</v>
      </c>
      <c r="B98" s="9" t="s">
        <v>331</v>
      </c>
      <c r="C98" s="8"/>
      <c r="D98" s="8"/>
      <c r="E98" s="8"/>
      <c r="F98" s="8">
        <f>SUM(F99:F100)</f>
        <v>81.41</v>
      </c>
      <c r="G98" s="8">
        <f>SUM(G99:G100)</f>
        <v>61.09</v>
      </c>
      <c r="H98" s="8"/>
      <c r="I98" s="8">
        <f>SUM(I99:I100)</f>
        <v>81.400000000000006</v>
      </c>
      <c r="J98" s="8">
        <f>SUM(J99:J100)</f>
        <v>61.080000000000005</v>
      </c>
      <c r="K98" s="8">
        <f>SUM(K99:K100)</f>
        <v>162.81</v>
      </c>
      <c r="L98" s="183">
        <f>SUM(L99:L100)</f>
        <v>122.17</v>
      </c>
    </row>
    <row r="99" spans="1:12" ht="43.5" customHeight="1">
      <c r="A99" s="184" t="s">
        <v>332</v>
      </c>
      <c r="B99" s="52" t="s">
        <v>333</v>
      </c>
      <c r="C99" s="11" t="s">
        <v>33</v>
      </c>
      <c r="D99" s="11" t="s">
        <v>712</v>
      </c>
      <c r="E99" s="67">
        <v>750.45</v>
      </c>
      <c r="F99" s="11">
        <f>ROUND(K99/2,2)</f>
        <v>19.5</v>
      </c>
      <c r="G99" s="11">
        <f>ROUND(E99*F99/1000,2)</f>
        <v>14.63</v>
      </c>
      <c r="H99" s="67">
        <v>750.45</v>
      </c>
      <c r="I99" s="11">
        <f>K99-F99</f>
        <v>19.5</v>
      </c>
      <c r="J99" s="11">
        <f>ROUND(H99*I99/1000,2)</f>
        <v>14.63</v>
      </c>
      <c r="K99" s="11">
        <v>39</v>
      </c>
      <c r="L99" s="185">
        <f>G99+J99</f>
        <v>29.26</v>
      </c>
    </row>
    <row r="100" spans="1:12" ht="38.25" customHeight="1">
      <c r="A100" s="194" t="s">
        <v>334</v>
      </c>
      <c r="B100" s="14" t="s">
        <v>339</v>
      </c>
      <c r="C100" s="12" t="s">
        <v>33</v>
      </c>
      <c r="D100" s="12" t="s">
        <v>712</v>
      </c>
      <c r="E100" s="67">
        <v>750.45</v>
      </c>
      <c r="F100" s="12">
        <f>ROUND(K100/2,2)</f>
        <v>61.91</v>
      </c>
      <c r="G100" s="12">
        <f>ROUND(E100*F100/1000,2)</f>
        <v>46.46</v>
      </c>
      <c r="H100" s="67">
        <v>750.45</v>
      </c>
      <c r="I100" s="12">
        <f>K100-F100</f>
        <v>61.900000000000006</v>
      </c>
      <c r="J100" s="12">
        <f>ROUND(H100*I100/1000,2)</f>
        <v>46.45</v>
      </c>
      <c r="K100" s="12">
        <v>123.81</v>
      </c>
      <c r="L100" s="187">
        <f>G100+J100</f>
        <v>92.91</v>
      </c>
    </row>
    <row r="101" spans="1:12" ht="36.75" customHeight="1">
      <c r="A101" s="182" t="s">
        <v>340</v>
      </c>
      <c r="B101" s="9" t="s">
        <v>341</v>
      </c>
      <c r="C101" s="8"/>
      <c r="D101" s="8"/>
      <c r="E101" s="8"/>
      <c r="F101" s="8">
        <f>SUM(F102:F107)</f>
        <v>84.039999999999992</v>
      </c>
      <c r="G101" s="8">
        <f>SUM(G102:G107)</f>
        <v>63.06</v>
      </c>
      <c r="H101" s="8"/>
      <c r="I101" s="8">
        <f>SUM(I102:I107)</f>
        <v>84.039999999999992</v>
      </c>
      <c r="J101" s="8">
        <f>SUM(J102:J107)</f>
        <v>63.06</v>
      </c>
      <c r="K101" s="8">
        <f>SUM(K102:K107)</f>
        <v>168.07999999999998</v>
      </c>
      <c r="L101" s="183">
        <f>SUM(L102:L107)</f>
        <v>126.12</v>
      </c>
    </row>
    <row r="102" spans="1:12" ht="51" customHeight="1">
      <c r="A102" s="184" t="s">
        <v>342</v>
      </c>
      <c r="B102" s="66" t="s">
        <v>343</v>
      </c>
      <c r="C102" s="11" t="s">
        <v>732</v>
      </c>
      <c r="D102" s="11" t="s">
        <v>712</v>
      </c>
      <c r="E102" s="67">
        <v>750.45</v>
      </c>
      <c r="F102" s="11">
        <f>ROUND(K102/2,2)</f>
        <v>4</v>
      </c>
      <c r="G102" s="11">
        <f>ROUND(E102*F102/1000,2)</f>
        <v>3</v>
      </c>
      <c r="H102" s="67">
        <v>750.45</v>
      </c>
      <c r="I102" s="11">
        <f>K102-F102</f>
        <v>4</v>
      </c>
      <c r="J102" s="11">
        <f>ROUND(H102*I102/1000,2)</f>
        <v>3</v>
      </c>
      <c r="K102" s="11">
        <v>8</v>
      </c>
      <c r="L102" s="185">
        <f>G102+J102</f>
        <v>6</v>
      </c>
    </row>
    <row r="103" spans="1:12" ht="48.75" customHeight="1">
      <c r="A103" s="194" t="s">
        <v>344</v>
      </c>
      <c r="B103" s="123" t="s">
        <v>345</v>
      </c>
      <c r="C103" s="13" t="s">
        <v>698</v>
      </c>
      <c r="D103" s="13" t="s">
        <v>712</v>
      </c>
      <c r="E103" s="67">
        <v>750.45</v>
      </c>
      <c r="F103" s="13">
        <f>ROUND(K103/2,2)</f>
        <v>9</v>
      </c>
      <c r="G103" s="13">
        <f>ROUND(E103*F103/1000,2)</f>
        <v>6.75</v>
      </c>
      <c r="H103" s="67">
        <v>750.45</v>
      </c>
      <c r="I103" s="13">
        <f>K103-F103</f>
        <v>9</v>
      </c>
      <c r="J103" s="13">
        <f>ROUND(H103*I103/1000,2)</f>
        <v>6.75</v>
      </c>
      <c r="K103" s="133">
        <v>18</v>
      </c>
      <c r="L103" s="190">
        <f>G103+J103</f>
        <v>13.5</v>
      </c>
    </row>
    <row r="104" spans="1:12" ht="48.75" customHeight="1">
      <c r="A104" s="186" t="s">
        <v>347</v>
      </c>
      <c r="B104" s="14" t="s">
        <v>350</v>
      </c>
      <c r="C104" s="13" t="s">
        <v>33</v>
      </c>
      <c r="D104" s="13" t="s">
        <v>712</v>
      </c>
      <c r="E104" s="67">
        <v>750.45</v>
      </c>
      <c r="F104" s="13">
        <f>ROUND(K104/2,2)</f>
        <v>26.52</v>
      </c>
      <c r="G104" s="13">
        <f>ROUND(E104*F104/1000,2)</f>
        <v>19.899999999999999</v>
      </c>
      <c r="H104" s="67">
        <v>750.45</v>
      </c>
      <c r="I104" s="13">
        <f>K104-F104</f>
        <v>26.52</v>
      </c>
      <c r="J104" s="13">
        <f>ROUND(H104*I104/1000,2)</f>
        <v>19.899999999999999</v>
      </c>
      <c r="K104" s="13">
        <v>53.04</v>
      </c>
      <c r="L104" s="190">
        <f>G104+J104</f>
        <v>39.799999999999997</v>
      </c>
    </row>
    <row r="105" spans="1:12" ht="36.75" customHeight="1">
      <c r="A105" s="311" t="s">
        <v>733</v>
      </c>
      <c r="B105" s="296" t="s">
        <v>687</v>
      </c>
      <c r="C105" s="13" t="s">
        <v>734</v>
      </c>
      <c r="D105" s="12" t="s">
        <v>712</v>
      </c>
      <c r="E105" s="67">
        <v>750.45</v>
      </c>
      <c r="F105" s="13">
        <f>ROUND(K105/2,2)</f>
        <v>32.020000000000003</v>
      </c>
      <c r="G105" s="13">
        <f>ROUND(E105*F105/1000,2)</f>
        <v>24.03</v>
      </c>
      <c r="H105" s="67">
        <v>750.45</v>
      </c>
      <c r="I105" s="13">
        <f>K105-F105</f>
        <v>32.020000000000003</v>
      </c>
      <c r="J105" s="13">
        <f>ROUND(H105*I105/1000,2)</f>
        <v>24.03</v>
      </c>
      <c r="K105" s="13">
        <v>64.040000000000006</v>
      </c>
      <c r="L105" s="190">
        <f>G105+J105</f>
        <v>48.06</v>
      </c>
    </row>
    <row r="106" spans="1:12" ht="32.25" customHeight="1">
      <c r="A106" s="311"/>
      <c r="B106" s="296"/>
      <c r="C106" s="50" t="s">
        <v>208</v>
      </c>
      <c r="D106" s="12" t="s">
        <v>712</v>
      </c>
      <c r="E106" s="67">
        <v>750.45</v>
      </c>
      <c r="F106" s="13">
        <f>ROUND(K106/2,2)</f>
        <v>4</v>
      </c>
      <c r="G106" s="13">
        <f>ROUND(E106*F106/1000,2)</f>
        <v>3</v>
      </c>
      <c r="H106" s="67">
        <v>750.45</v>
      </c>
      <c r="I106" s="13">
        <f>K106-F106</f>
        <v>4</v>
      </c>
      <c r="J106" s="13">
        <f>ROUND(H106*I106/1000,2)</f>
        <v>3</v>
      </c>
      <c r="K106" s="50">
        <v>8</v>
      </c>
      <c r="L106" s="190">
        <f>G106+J106</f>
        <v>6</v>
      </c>
    </row>
    <row r="107" spans="1:12" ht="48" customHeight="1">
      <c r="A107" s="195" t="s">
        <v>686</v>
      </c>
      <c r="B107" s="47" t="s">
        <v>359</v>
      </c>
      <c r="C107" s="32"/>
      <c r="D107" s="32"/>
      <c r="E107" s="32"/>
      <c r="F107" s="32">
        <f>F108+F109</f>
        <v>8.5</v>
      </c>
      <c r="G107" s="32">
        <f>G108+G109</f>
        <v>6.38</v>
      </c>
      <c r="H107" s="32"/>
      <c r="I107" s="32">
        <f>I108+I109</f>
        <v>8.5</v>
      </c>
      <c r="J107" s="32">
        <f>J108+J109</f>
        <v>6.38</v>
      </c>
      <c r="K107" s="32">
        <f>K108+K109</f>
        <v>17</v>
      </c>
      <c r="L107" s="196">
        <f>L108+L109</f>
        <v>12.76</v>
      </c>
    </row>
    <row r="108" spans="1:12" ht="48" customHeight="1">
      <c r="A108" s="186"/>
      <c r="B108" s="14" t="s">
        <v>359</v>
      </c>
      <c r="C108" s="13" t="s">
        <v>33</v>
      </c>
      <c r="D108" s="13" t="s">
        <v>712</v>
      </c>
      <c r="E108" s="67">
        <v>750.45</v>
      </c>
      <c r="F108" s="12">
        <f>ROUND(K108/2,2)</f>
        <v>4.5</v>
      </c>
      <c r="G108" s="12">
        <f>ROUND(E108*F108/1000,2)</f>
        <v>3.38</v>
      </c>
      <c r="H108" s="67">
        <v>750.45</v>
      </c>
      <c r="I108" s="12">
        <f>K108-F108</f>
        <v>4.5</v>
      </c>
      <c r="J108" s="12">
        <f>ROUND(H108*I108/1000,2)</f>
        <v>3.38</v>
      </c>
      <c r="K108" s="13">
        <v>9</v>
      </c>
      <c r="L108" s="187">
        <f>G108+J108</f>
        <v>6.76</v>
      </c>
    </row>
    <row r="109" spans="1:12" ht="37.5" customHeight="1">
      <c r="A109" s="186"/>
      <c r="B109" s="14" t="s">
        <v>735</v>
      </c>
      <c r="C109" s="13" t="s">
        <v>365</v>
      </c>
      <c r="D109" s="13" t="s">
        <v>712</v>
      </c>
      <c r="E109" s="67">
        <v>750.45</v>
      </c>
      <c r="F109" s="12">
        <f>ROUND(K109/2,2)</f>
        <v>4</v>
      </c>
      <c r="G109" s="12">
        <f>ROUND(E109*F109/1000,2)</f>
        <v>3</v>
      </c>
      <c r="H109" s="67">
        <v>750.45</v>
      </c>
      <c r="I109" s="12">
        <f>K109-F109</f>
        <v>4</v>
      </c>
      <c r="J109" s="12">
        <f>ROUND(H109*I109/1000,2)</f>
        <v>3</v>
      </c>
      <c r="K109" s="13">
        <v>8</v>
      </c>
      <c r="L109" s="187">
        <f>G109+J109</f>
        <v>6</v>
      </c>
    </row>
    <row r="110" spans="1:12" ht="45.75" customHeight="1">
      <c r="A110" s="182" t="s">
        <v>585</v>
      </c>
      <c r="B110" s="9" t="s">
        <v>375</v>
      </c>
      <c r="C110" s="8"/>
      <c r="D110" s="8"/>
      <c r="E110" s="8"/>
      <c r="F110" s="8">
        <f>SUM(F111:F112)</f>
        <v>417.5</v>
      </c>
      <c r="G110" s="8">
        <f>SUM(G111:G112)</f>
        <v>313.31</v>
      </c>
      <c r="H110" s="8"/>
      <c r="I110" s="8">
        <f>SUM(I111:I112)</f>
        <v>417.5</v>
      </c>
      <c r="J110" s="8">
        <f>SUM(J111:J112)</f>
        <v>313.31</v>
      </c>
      <c r="K110" s="8">
        <f>SUM(K111:K112)</f>
        <v>835</v>
      </c>
      <c r="L110" s="183">
        <f>SUM(L111:L112)</f>
        <v>626.62</v>
      </c>
    </row>
    <row r="111" spans="1:12" s="21" customFormat="1" ht="67.5" customHeight="1">
      <c r="A111" s="197" t="s">
        <v>376</v>
      </c>
      <c r="B111" s="14" t="s">
        <v>377</v>
      </c>
      <c r="C111" s="13" t="s">
        <v>33</v>
      </c>
      <c r="D111" s="13" t="s">
        <v>712</v>
      </c>
      <c r="E111" s="67">
        <v>750.45</v>
      </c>
      <c r="F111" s="11">
        <f>ROUND(K111/2,2)</f>
        <v>277.5</v>
      </c>
      <c r="G111" s="11">
        <f>ROUND(E111*F111/1000,2)</f>
        <v>208.25</v>
      </c>
      <c r="H111" s="67">
        <v>750.45</v>
      </c>
      <c r="I111" s="11">
        <f>K111-F111</f>
        <v>277.5</v>
      </c>
      <c r="J111" s="11">
        <f>ROUND(H111*I111/1000,2)</f>
        <v>208.25</v>
      </c>
      <c r="K111" s="13">
        <v>555</v>
      </c>
      <c r="L111" s="185">
        <f>G111+J111</f>
        <v>416.5</v>
      </c>
    </row>
    <row r="112" spans="1:12" s="21" customFormat="1" ht="40.5" customHeight="1" thickBot="1">
      <c r="A112" s="290" t="s">
        <v>378</v>
      </c>
      <c r="B112" s="123" t="s">
        <v>381</v>
      </c>
      <c r="C112" s="12" t="s">
        <v>33</v>
      </c>
      <c r="D112" s="12" t="s">
        <v>712</v>
      </c>
      <c r="E112" s="69">
        <v>750.45</v>
      </c>
      <c r="F112" s="12">
        <f>ROUND(K112/2,2)</f>
        <v>140</v>
      </c>
      <c r="G112" s="12">
        <f>ROUND(E112*F112/1000,2)</f>
        <v>105.06</v>
      </c>
      <c r="H112" s="69">
        <v>750.45</v>
      </c>
      <c r="I112" s="12">
        <f>K112-F112</f>
        <v>140</v>
      </c>
      <c r="J112" s="12">
        <f>ROUND(H112*I112/1000,2)</f>
        <v>105.06</v>
      </c>
      <c r="K112" s="12">
        <v>280</v>
      </c>
      <c r="L112" s="187">
        <f>G112+J112</f>
        <v>210.12</v>
      </c>
    </row>
    <row r="113" spans="1:12" ht="14.25" customHeight="1">
      <c r="A113" s="242"/>
      <c r="B113" s="243" t="s">
        <v>900</v>
      </c>
      <c r="C113" s="244"/>
      <c r="D113" s="244"/>
      <c r="E113" s="244"/>
      <c r="F113" s="244">
        <f>F10+F14+F16+F38+F91+F98+F101+F110</f>
        <v>15434.180000000002</v>
      </c>
      <c r="G113" s="244">
        <f>G10+G14+G16+G38+G91+G98+G101+G110</f>
        <v>11582.550000000001</v>
      </c>
      <c r="H113" s="244"/>
      <c r="I113" s="244">
        <f>I10+I14+I16+I38+I91+I98+I101+I110</f>
        <v>15434.103999999999</v>
      </c>
      <c r="J113" s="244">
        <f>J10+J14+J16+J38+J91+J98+J101+J110</f>
        <v>11582.51</v>
      </c>
      <c r="K113" s="244">
        <f>K10+K14+K16+K38+K91+K98+K101+K110</f>
        <v>30868.284000000003</v>
      </c>
      <c r="L113" s="245">
        <f>L10+L14+L16+L38+L91+L98+L101+L110</f>
        <v>23165.059999999998</v>
      </c>
    </row>
    <row r="114" spans="1:12" ht="14.25" customHeight="1">
      <c r="A114" s="198"/>
      <c r="B114" s="59" t="s">
        <v>103</v>
      </c>
      <c r="C114" s="58"/>
      <c r="D114" s="58"/>
      <c r="E114" s="58"/>
      <c r="F114" s="58">
        <f>F10+F14+F16+F39+F91+F98+F101+F110</f>
        <v>5599.08</v>
      </c>
      <c r="G114" s="58">
        <f>G10+G14+G16+G39+G91+G98+G101+G110</f>
        <v>4201.8100000000004</v>
      </c>
      <c r="H114" s="58"/>
      <c r="I114" s="58">
        <f>I10+I14+I16+I39+I91+I98+I101+I110</f>
        <v>5599.0339999999987</v>
      </c>
      <c r="J114" s="58">
        <f>J10+J14+J16+J39+J91+J98+J101+J110</f>
        <v>4201.78</v>
      </c>
      <c r="K114" s="58">
        <f>K10+K14+K16+K39+K91+K98+K101+K110</f>
        <v>11198.113999999998</v>
      </c>
      <c r="L114" s="199">
        <f>L10+L14+L16+L39+L91+L98+L101+L110</f>
        <v>8403.59</v>
      </c>
    </row>
    <row r="115" spans="1:12" ht="15.75" customHeight="1" thickBot="1">
      <c r="A115" s="200"/>
      <c r="B115" s="201" t="s">
        <v>386</v>
      </c>
      <c r="C115" s="202"/>
      <c r="D115" s="202"/>
      <c r="E115" s="202"/>
      <c r="F115" s="202">
        <f>F40</f>
        <v>9835.1</v>
      </c>
      <c r="G115" s="202">
        <f>G40</f>
        <v>7380.7400000000016</v>
      </c>
      <c r="H115" s="202"/>
      <c r="I115" s="202">
        <f>I40</f>
        <v>9835.07</v>
      </c>
      <c r="J115" s="202">
        <f>J40</f>
        <v>7380.7300000000014</v>
      </c>
      <c r="K115" s="202">
        <f>K40</f>
        <v>19670.170000000002</v>
      </c>
      <c r="L115" s="203">
        <f>L40</f>
        <v>14761.470000000001</v>
      </c>
    </row>
    <row r="118" spans="1:12" hidden="1">
      <c r="B118" s="2" t="s">
        <v>387</v>
      </c>
      <c r="H118" s="61">
        <v>1.0369999999999999</v>
      </c>
    </row>
    <row r="119" spans="1:12" s="1" customFormat="1">
      <c r="B119" s="6"/>
      <c r="C119" s="4"/>
    </row>
  </sheetData>
  <mergeCells count="42">
    <mergeCell ref="J1:L1"/>
    <mergeCell ref="J2:L2"/>
    <mergeCell ref="J3:L3"/>
    <mergeCell ref="J4:L4"/>
    <mergeCell ref="A5:L5"/>
    <mergeCell ref="A52:A53"/>
    <mergeCell ref="H6:J6"/>
    <mergeCell ref="K6:L6"/>
    <mergeCell ref="E7:E8"/>
    <mergeCell ref="F7:F8"/>
    <mergeCell ref="G7:G8"/>
    <mergeCell ref="H7:H8"/>
    <mergeCell ref="I7:I8"/>
    <mergeCell ref="J7:J8"/>
    <mergeCell ref="K7:K8"/>
    <mergeCell ref="L7:L8"/>
    <mergeCell ref="A6:A8"/>
    <mergeCell ref="B6:B8"/>
    <mergeCell ref="C6:C8"/>
    <mergeCell ref="D6:D8"/>
    <mergeCell ref="E6:G6"/>
    <mergeCell ref="A23:A24"/>
    <mergeCell ref="B23:B24"/>
    <mergeCell ref="A41:A42"/>
    <mergeCell ref="A44:A45"/>
    <mergeCell ref="A50:A51"/>
    <mergeCell ref="C83:C84"/>
    <mergeCell ref="A87:A88"/>
    <mergeCell ref="A54:A55"/>
    <mergeCell ref="A57:A58"/>
    <mergeCell ref="A63:A64"/>
    <mergeCell ref="A65:A66"/>
    <mergeCell ref="A67:A68"/>
    <mergeCell ref="A72:A73"/>
    <mergeCell ref="A89:A90"/>
    <mergeCell ref="B89:B90"/>
    <mergeCell ref="A105:A106"/>
    <mergeCell ref="B105:B106"/>
    <mergeCell ref="A76:A77"/>
    <mergeCell ref="A79:A80"/>
    <mergeCell ref="A81:A82"/>
    <mergeCell ref="A83:A85"/>
  </mergeCells>
  <pageMargins left="0.39370078740157483" right="0.39370078740157483" top="0.78740157480314965" bottom="0" header="0.39370078740157483" footer="0"/>
  <pageSetup paperSize="9" scale="74" fitToHeight="0" pageOrder="overThenDown" orientation="landscape" r:id="rId1"/>
  <headerFooter alignWithMargins="0"/>
  <rowBreaks count="2" manualBreakCount="2">
    <brk id="67" man="1"/>
    <brk id="9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15</vt:i4>
      </vt:variant>
    </vt:vector>
  </HeadingPairs>
  <TitlesOfParts>
    <vt:vector size="22" baseType="lpstr">
      <vt:lpstr>электро_</vt:lpstr>
      <vt:lpstr>тепло</vt:lpstr>
      <vt:lpstr>ЦГВС</vt:lpstr>
      <vt:lpstr>водоразбор</vt:lpstr>
      <vt:lpstr>ХВС_</vt:lpstr>
      <vt:lpstr>Водоотведение_</vt:lpstr>
      <vt:lpstr>ТКО</vt:lpstr>
      <vt:lpstr>Водоотведение_!Excel_BuiltIn__FilterDatabase</vt:lpstr>
      <vt:lpstr>водоразбор!Excel_BuiltIn__FilterDatabase</vt:lpstr>
      <vt:lpstr>тепло!Excel_BuiltIn__FilterDatabase</vt:lpstr>
      <vt:lpstr>ТКО!Excel_BuiltIn__FilterDatabase</vt:lpstr>
      <vt:lpstr>ХВС_!Excel_BuiltIn__FilterDatabase</vt:lpstr>
      <vt:lpstr>ЦГВС!Excel_BuiltIn__FilterDatabase</vt:lpstr>
      <vt:lpstr>электро_!Excel_BuiltIn__FilterDatabase</vt:lpstr>
      <vt:lpstr>ТКО!Excel_BuiltIn_Print_Area</vt:lpstr>
      <vt:lpstr>электро_!Excel_BuiltIn_Print_Area</vt:lpstr>
      <vt:lpstr>Водоотведение_!Область_печати</vt:lpstr>
      <vt:lpstr>водоразбор!Область_печати</vt:lpstr>
      <vt:lpstr>ТКО!Область_печати</vt:lpstr>
      <vt:lpstr>ХВС_!Область_печати</vt:lpstr>
      <vt:lpstr>ЦГВС!Область_печати</vt:lpstr>
      <vt:lpstr>электро_!Область_печати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Головня Татьяна Васильевна</cp:lastModifiedBy>
  <cp:revision>107</cp:revision>
  <cp:lastPrinted>2023-05-31T04:51:19Z</cp:lastPrinted>
  <dcterms:created xsi:type="dcterms:W3CDTF">1996-10-09T11:32:33Z</dcterms:created>
  <dcterms:modified xsi:type="dcterms:W3CDTF">2023-05-31T04:54:24Z</dcterms:modified>
</cp:coreProperties>
</file>