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5" activeTab="9"/>
  </bookViews>
  <sheets>
    <sheet name="1 вариант" sheetId="1" state="hidden" r:id="rId1"/>
    <sheet name="Лист3" sheetId="4" state="hidden" r:id="rId2"/>
    <sheet name="2 вариант " sheetId="2" state="hidden" r:id="rId3"/>
    <sheet name="3 вариант (через темп.)" sheetId="5" state="hidden" r:id="rId4"/>
    <sheet name="3 вар. (среднерос. к-т по уг )" sheetId="6" state="hidden" r:id="rId5"/>
    <sheet name="Температуры" sheetId="3" r:id="rId6"/>
    <sheet name="4 вар. (хакасский. к-т по углю" sheetId="7" state="hidden" r:id="rId7"/>
    <sheet name="5 вар. (хакасский. к-т по у (2" sheetId="9" r:id="rId8"/>
    <sheet name="Лист1" sheetId="8" r:id="rId9"/>
    <sheet name="Приложение к приказу" sheetId="10" r:id="rId10"/>
  </sheets>
  <calcPr calcId="152511"/>
</workbook>
</file>

<file path=xl/calcChain.xml><?xml version="1.0" encoding="utf-8"?>
<calcChain xmlns="http://schemas.openxmlformats.org/spreadsheetml/2006/main">
  <c r="Q10" i="9" l="1"/>
  <c r="Q13" i="9"/>
  <c r="Q16" i="9"/>
  <c r="Q19" i="9"/>
  <c r="Q22" i="9"/>
  <c r="Q25" i="9"/>
  <c r="Q28" i="9"/>
  <c r="I28" i="9" s="1"/>
  <c r="Q31" i="9"/>
  <c r="Q34" i="9"/>
  <c r="Q37" i="9"/>
  <c r="I37" i="9" s="1"/>
  <c r="Q40" i="9"/>
  <c r="Q7" i="9"/>
  <c r="D43" i="9"/>
  <c r="F40" i="9"/>
  <c r="G37" i="9"/>
  <c r="K34" i="9"/>
  <c r="K37" i="9" s="1"/>
  <c r="K40" i="9" s="1"/>
  <c r="K43" i="9" s="1"/>
  <c r="F34" i="9"/>
  <c r="D34" i="9"/>
  <c r="K31" i="9"/>
  <c r="F31" i="9"/>
  <c r="D31" i="9"/>
  <c r="D40" i="9" s="1"/>
  <c r="J40" i="9" s="1"/>
  <c r="L40" i="9" s="1"/>
  <c r="K28" i="9"/>
  <c r="G28" i="9"/>
  <c r="K25" i="9"/>
  <c r="F25" i="9"/>
  <c r="K22" i="9"/>
  <c r="F22" i="9"/>
  <c r="D22" i="9"/>
  <c r="K19" i="9"/>
  <c r="D19" i="9"/>
  <c r="D16" i="9" s="1"/>
  <c r="K16" i="9"/>
  <c r="G16" i="9"/>
  <c r="K13" i="9"/>
  <c r="F13" i="9"/>
  <c r="D13" i="9"/>
  <c r="J13" i="9" s="1"/>
  <c r="L13" i="9" s="1"/>
  <c r="K10" i="9"/>
  <c r="F10" i="9"/>
  <c r="D10" i="9"/>
  <c r="D7" i="9"/>
  <c r="D37" i="9" s="1"/>
  <c r="I25" i="7"/>
  <c r="I31" i="7"/>
  <c r="I10" i="7"/>
  <c r="J22" i="9" l="1"/>
  <c r="L22" i="9" s="1"/>
  <c r="J10" i="9"/>
  <c r="L10" i="9" s="1"/>
  <c r="P11" i="9" s="1"/>
  <c r="D25" i="9"/>
  <c r="D28" i="9" s="1"/>
  <c r="J34" i="9"/>
  <c r="L34" i="9" s="1"/>
  <c r="P35" i="9" s="1"/>
  <c r="P10" i="9"/>
  <c r="P23" i="9"/>
  <c r="P22" i="9"/>
  <c r="P40" i="9"/>
  <c r="P41" i="9"/>
  <c r="P13" i="9"/>
  <c r="P14" i="9"/>
  <c r="P34" i="9"/>
  <c r="J25" i="9"/>
  <c r="L25" i="9" s="1"/>
  <c r="J31" i="9"/>
  <c r="L31" i="9" s="1"/>
  <c r="P31" i="9" l="1"/>
  <c r="P32" i="9"/>
  <c r="P25" i="9"/>
  <c r="P26" i="9"/>
  <c r="I40" i="7" l="1"/>
  <c r="I34" i="7"/>
  <c r="I22" i="7"/>
  <c r="I13" i="7"/>
  <c r="C43" i="7" l="1"/>
  <c r="E40" i="7"/>
  <c r="F37" i="7"/>
  <c r="J34" i="7"/>
  <c r="J37" i="7" s="1"/>
  <c r="J40" i="7" s="1"/>
  <c r="J43" i="7" s="1"/>
  <c r="E34" i="7"/>
  <c r="C34" i="7"/>
  <c r="K34" i="7" s="1"/>
  <c r="O34" i="7" s="1"/>
  <c r="J31" i="7"/>
  <c r="E31" i="7"/>
  <c r="C31" i="7"/>
  <c r="C40" i="7" s="1"/>
  <c r="J28" i="7"/>
  <c r="H28" i="7"/>
  <c r="F28" i="7"/>
  <c r="J25" i="7"/>
  <c r="E25" i="7"/>
  <c r="C25" i="7"/>
  <c r="C28" i="7" s="1"/>
  <c r="J22" i="7"/>
  <c r="E22" i="7"/>
  <c r="C22" i="7"/>
  <c r="K22" i="7" s="1"/>
  <c r="O22" i="7" s="1"/>
  <c r="J19" i="7"/>
  <c r="H19" i="7"/>
  <c r="C19" i="7"/>
  <c r="J16" i="7"/>
  <c r="F16" i="7"/>
  <c r="C16" i="7"/>
  <c r="J13" i="7"/>
  <c r="E13" i="7"/>
  <c r="J10" i="7"/>
  <c r="E10" i="7"/>
  <c r="C10" i="7"/>
  <c r="C13" i="7" s="1"/>
  <c r="K13" i="7" s="1"/>
  <c r="O13" i="7" s="1"/>
  <c r="C7" i="7"/>
  <c r="C37" i="7" s="1"/>
  <c r="Q10" i="6"/>
  <c r="F28" i="6"/>
  <c r="H28" i="6"/>
  <c r="C28" i="6"/>
  <c r="O35" i="7" l="1"/>
  <c r="O14" i="7"/>
  <c r="O23" i="7"/>
  <c r="K40" i="7"/>
  <c r="O40" i="7" s="1"/>
  <c r="K10" i="7"/>
  <c r="O10" i="7" s="1"/>
  <c r="K25" i="7"/>
  <c r="O25" i="7" s="1"/>
  <c r="K31" i="7"/>
  <c r="O31" i="7" s="1"/>
  <c r="O26" i="7" l="1"/>
  <c r="O32" i="7"/>
  <c r="O11" i="7"/>
  <c r="O41" i="7"/>
  <c r="C16" i="6"/>
  <c r="C19" i="6"/>
  <c r="H19" i="6"/>
  <c r="F16" i="6"/>
  <c r="O65" i="3"/>
  <c r="O64" i="3"/>
  <c r="O41" i="6"/>
  <c r="O40" i="6"/>
  <c r="O35" i="6"/>
  <c r="O34" i="6"/>
  <c r="O26" i="6"/>
  <c r="O25" i="6"/>
  <c r="O23" i="6"/>
  <c r="O22" i="6"/>
  <c r="O14" i="6"/>
  <c r="O13" i="6"/>
  <c r="O11" i="6"/>
  <c r="O10" i="6"/>
  <c r="K40" i="6"/>
  <c r="K34" i="6"/>
  <c r="K25" i="6"/>
  <c r="K22" i="6"/>
  <c r="K13" i="6"/>
  <c r="K10" i="6"/>
  <c r="J43" i="6"/>
  <c r="J40" i="6"/>
  <c r="J37" i="6"/>
  <c r="J34" i="6"/>
  <c r="J31" i="6"/>
  <c r="J28" i="6"/>
  <c r="J25" i="6"/>
  <c r="J22" i="6"/>
  <c r="J19" i="6"/>
  <c r="J16" i="6"/>
  <c r="J13" i="6"/>
  <c r="J10" i="6"/>
  <c r="I40" i="6"/>
  <c r="I34" i="6"/>
  <c r="I25" i="6"/>
  <c r="I22" i="6"/>
  <c r="I13" i="6"/>
  <c r="I10" i="6"/>
  <c r="O61" i="3"/>
  <c r="O60" i="3"/>
  <c r="E40" i="6"/>
  <c r="O57" i="3"/>
  <c r="O56" i="3"/>
  <c r="E34" i="6"/>
  <c r="E25" i="6"/>
  <c r="E22" i="6"/>
  <c r="F43" i="9" l="1"/>
  <c r="J43" i="9" s="1"/>
  <c r="L43" i="9" s="1"/>
  <c r="E43" i="7"/>
  <c r="I43" i="7" s="1"/>
  <c r="K43" i="7" s="1"/>
  <c r="E43" i="6"/>
  <c r="I43" i="6" s="1"/>
  <c r="K43" i="6" s="1"/>
  <c r="O43" i="7" l="1"/>
  <c r="O44" i="7"/>
  <c r="O44" i="6"/>
  <c r="O43" i="6"/>
  <c r="P44" i="9"/>
  <c r="P43" i="9"/>
  <c r="E13" i="6"/>
  <c r="E10" i="6"/>
  <c r="O48" i="3"/>
  <c r="O53" i="3"/>
  <c r="O52" i="3" s="1"/>
  <c r="O49" i="3"/>
  <c r="O45" i="3"/>
  <c r="O44" i="3"/>
  <c r="E31" i="6" s="1"/>
  <c r="I31" i="6" s="1"/>
  <c r="K31" i="6" s="1"/>
  <c r="O41" i="3"/>
  <c r="O40" i="3" s="1"/>
  <c r="O37" i="3"/>
  <c r="O36" i="3"/>
  <c r="O33" i="3"/>
  <c r="O32" i="3" s="1"/>
  <c r="O29" i="3"/>
  <c r="O28" i="3" s="1"/>
  <c r="O25" i="3"/>
  <c r="O24" i="3" s="1"/>
  <c r="O21" i="3"/>
  <c r="O17" i="3"/>
  <c r="O16" i="3" s="1"/>
  <c r="C43" i="6"/>
  <c r="C34" i="6"/>
  <c r="C31" i="6"/>
  <c r="C40" i="6" s="1"/>
  <c r="C22" i="6"/>
  <c r="C25" i="6" s="1"/>
  <c r="C10" i="6"/>
  <c r="C13" i="6" s="1"/>
  <c r="C7" i="6"/>
  <c r="C37" i="6" s="1"/>
  <c r="F37" i="6"/>
  <c r="F37" i="9" l="1"/>
  <c r="J37" i="9" s="1"/>
  <c r="L37" i="9" s="1"/>
  <c r="E37" i="7"/>
  <c r="I37" i="7" s="1"/>
  <c r="K37" i="7" s="1"/>
  <c r="E37" i="6"/>
  <c r="I37" i="6" s="1"/>
  <c r="K37" i="6" s="1"/>
  <c r="E28" i="6"/>
  <c r="I28" i="6" s="1"/>
  <c r="K28" i="6" s="1"/>
  <c r="O28" i="6" s="1"/>
  <c r="F28" i="9"/>
  <c r="J28" i="9" s="1"/>
  <c r="L28" i="9" s="1"/>
  <c r="E28" i="7"/>
  <c r="I28" i="7" s="1"/>
  <c r="K28" i="7" s="1"/>
  <c r="F19" i="9"/>
  <c r="E19" i="7"/>
  <c r="E19" i="6"/>
  <c r="F7" i="9"/>
  <c r="J7" i="9" s="1"/>
  <c r="L7" i="9" s="1"/>
  <c r="E7" i="7"/>
  <c r="I7" i="7" s="1"/>
  <c r="K7" i="7" s="1"/>
  <c r="E7" i="6"/>
  <c r="I7" i="6" s="1"/>
  <c r="K7" i="6" s="1"/>
  <c r="O31" i="6"/>
  <c r="O32" i="6"/>
  <c r="O29" i="6"/>
  <c r="O20" i="3"/>
  <c r="I113" i="5"/>
  <c r="H113" i="5"/>
  <c r="I112" i="5"/>
  <c r="H112" i="5"/>
  <c r="I111" i="5"/>
  <c r="H111" i="5"/>
  <c r="I110" i="5"/>
  <c r="H110" i="5"/>
  <c r="I109" i="5"/>
  <c r="I108" i="5"/>
  <c r="H108" i="5"/>
  <c r="I107" i="5"/>
  <c r="I106" i="5"/>
  <c r="H106" i="5"/>
  <c r="I105" i="5"/>
  <c r="H105" i="5"/>
  <c r="I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O49" i="5"/>
  <c r="J43" i="5"/>
  <c r="E43" i="5"/>
  <c r="G43" i="5" s="1"/>
  <c r="J41" i="5"/>
  <c r="J40" i="5"/>
  <c r="E40" i="5"/>
  <c r="G40" i="5" s="1"/>
  <c r="E37" i="5"/>
  <c r="G37" i="5" s="1"/>
  <c r="G34" i="5"/>
  <c r="K35" i="5" s="1"/>
  <c r="F61" i="5" s="1"/>
  <c r="E34" i="5"/>
  <c r="G31" i="5"/>
  <c r="G68" i="5" s="1"/>
  <c r="E31" i="5"/>
  <c r="G28" i="5"/>
  <c r="G64" i="5" s="1"/>
  <c r="E28" i="5"/>
  <c r="G25" i="5"/>
  <c r="G72" i="5" s="1"/>
  <c r="E25" i="5"/>
  <c r="G22" i="5"/>
  <c r="K22" i="5" s="1"/>
  <c r="D88" i="5" s="1"/>
  <c r="E22" i="5"/>
  <c r="G19" i="5"/>
  <c r="G80" i="5" s="1"/>
  <c r="E19" i="5"/>
  <c r="K17" i="5"/>
  <c r="F95" i="5" s="1"/>
  <c r="G16" i="5"/>
  <c r="G95" i="5" s="1"/>
  <c r="E16" i="5"/>
  <c r="G13" i="5"/>
  <c r="K13" i="5" s="1"/>
  <c r="D103" i="5" s="1"/>
  <c r="E13" i="5"/>
  <c r="G10" i="5"/>
  <c r="K10" i="5" s="1"/>
  <c r="D78" i="5" s="1"/>
  <c r="E10" i="5"/>
  <c r="G7" i="5"/>
  <c r="F111" i="5" s="1"/>
  <c r="E7" i="5"/>
  <c r="O37" i="7" l="1"/>
  <c r="O38" i="7"/>
  <c r="O38" i="6"/>
  <c r="O37" i="6"/>
  <c r="P37" i="9"/>
  <c r="P38" i="9"/>
  <c r="P29" i="9"/>
  <c r="P28" i="9"/>
  <c r="O28" i="7"/>
  <c r="O29" i="7"/>
  <c r="K19" i="7"/>
  <c r="I19" i="7"/>
  <c r="E16" i="7"/>
  <c r="E16" i="6"/>
  <c r="I16" i="6" s="1"/>
  <c r="K16" i="6" s="1"/>
  <c r="I19" i="6"/>
  <c r="K19" i="6" s="1"/>
  <c r="J19" i="9"/>
  <c r="L19" i="9" s="1"/>
  <c r="F16" i="9"/>
  <c r="J16" i="9" s="1"/>
  <c r="L16" i="9" s="1"/>
  <c r="O8" i="6"/>
  <c r="O7" i="6"/>
  <c r="P7" i="9"/>
  <c r="P8" i="9"/>
  <c r="O7" i="7"/>
  <c r="O8" i="7"/>
  <c r="G113" i="5"/>
  <c r="K38" i="5"/>
  <c r="F113" i="5" s="1"/>
  <c r="K37" i="5"/>
  <c r="D113" i="5" s="1"/>
  <c r="G76" i="5"/>
  <c r="K43" i="5"/>
  <c r="D76" i="5" s="1"/>
  <c r="K44" i="5"/>
  <c r="K61" i="5"/>
  <c r="K62" i="5"/>
  <c r="K41" i="5"/>
  <c r="F52" i="5" s="1"/>
  <c r="K40" i="5"/>
  <c r="D52" i="5" s="1"/>
  <c r="G52" i="5"/>
  <c r="K8" i="5"/>
  <c r="K11" i="5"/>
  <c r="F78" i="5" s="1"/>
  <c r="K14" i="5"/>
  <c r="F103" i="5" s="1"/>
  <c r="K20" i="5"/>
  <c r="F80" i="5" s="1"/>
  <c r="K23" i="5"/>
  <c r="F88" i="5" s="1"/>
  <c r="K26" i="5"/>
  <c r="F72" i="5" s="1"/>
  <c r="K29" i="5"/>
  <c r="F64" i="5" s="1"/>
  <c r="K32" i="5"/>
  <c r="F68" i="5" s="1"/>
  <c r="G61" i="5"/>
  <c r="G78" i="5"/>
  <c r="G88" i="5"/>
  <c r="G103" i="5"/>
  <c r="D111" i="5"/>
  <c r="G111" i="5"/>
  <c r="K7" i="5"/>
  <c r="K16" i="5"/>
  <c r="D95" i="5" s="1"/>
  <c r="K19" i="5"/>
  <c r="D80" i="5" s="1"/>
  <c r="K25" i="5"/>
  <c r="K28" i="5"/>
  <c r="D64" i="5" s="1"/>
  <c r="K31" i="5"/>
  <c r="G28" i="1"/>
  <c r="K8" i="2"/>
  <c r="K7" i="2"/>
  <c r="G43" i="2"/>
  <c r="H44" i="2"/>
  <c r="K44" i="2" s="1"/>
  <c r="K43" i="2"/>
  <c r="H41" i="2"/>
  <c r="K41" i="2" s="1"/>
  <c r="K40" i="2"/>
  <c r="H38" i="2"/>
  <c r="K38" i="2" s="1"/>
  <c r="K37" i="2"/>
  <c r="H35" i="2"/>
  <c r="K35" i="2" s="1"/>
  <c r="K34" i="2"/>
  <c r="H32" i="2"/>
  <c r="K32" i="2" s="1"/>
  <c r="K31" i="2"/>
  <c r="H29" i="2"/>
  <c r="K29" i="2" s="1"/>
  <c r="K28" i="2"/>
  <c r="H26" i="2"/>
  <c r="K26" i="2" s="1"/>
  <c r="K25" i="2"/>
  <c r="H23" i="2"/>
  <c r="K23" i="2" s="1"/>
  <c r="K22" i="2"/>
  <c r="H20" i="2"/>
  <c r="K20" i="2" s="1"/>
  <c r="K19" i="2"/>
  <c r="H17" i="2"/>
  <c r="K17" i="2" s="1"/>
  <c r="F95" i="2" s="1"/>
  <c r="K16" i="2"/>
  <c r="H14" i="2"/>
  <c r="K14" i="2" s="1"/>
  <c r="K13" i="2"/>
  <c r="K11" i="2"/>
  <c r="H11" i="2"/>
  <c r="H8" i="2"/>
  <c r="K10" i="2"/>
  <c r="G37" i="2"/>
  <c r="G31" i="2"/>
  <c r="G25" i="2"/>
  <c r="G19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0" i="2"/>
  <c r="I59" i="2"/>
  <c r="I58" i="2"/>
  <c r="I57" i="2"/>
  <c r="I56" i="2"/>
  <c r="I55" i="2"/>
  <c r="I54" i="2"/>
  <c r="I53" i="2"/>
  <c r="I52" i="2"/>
  <c r="O49" i="2"/>
  <c r="E43" i="2"/>
  <c r="E40" i="2"/>
  <c r="G40" i="2" s="1"/>
  <c r="E37" i="2"/>
  <c r="E34" i="2"/>
  <c r="G34" i="2" s="1"/>
  <c r="G68" i="2"/>
  <c r="E31" i="2"/>
  <c r="E28" i="2"/>
  <c r="G28" i="2" s="1"/>
  <c r="G64" i="2" s="1"/>
  <c r="G72" i="2"/>
  <c r="E25" i="2"/>
  <c r="E22" i="2"/>
  <c r="G22" i="2" s="1"/>
  <c r="D88" i="2" s="1"/>
  <c r="G80" i="2"/>
  <c r="E19" i="2"/>
  <c r="E16" i="2"/>
  <c r="G16" i="2" s="1"/>
  <c r="G95" i="2" s="1"/>
  <c r="E13" i="2"/>
  <c r="G13" i="2" s="1"/>
  <c r="E10" i="2"/>
  <c r="G10" i="2" s="1"/>
  <c r="D78" i="2" s="1"/>
  <c r="E7" i="2"/>
  <c r="G7" i="2" s="1"/>
  <c r="F111" i="2" s="1"/>
  <c r="P16" i="9" l="1"/>
  <c r="P17" i="9"/>
  <c r="O19" i="6"/>
  <c r="O20" i="6"/>
  <c r="I16" i="7"/>
  <c r="K16" i="7" s="1"/>
  <c r="O19" i="7"/>
  <c r="O20" i="7"/>
  <c r="P19" i="9"/>
  <c r="P20" i="9"/>
  <c r="O16" i="6"/>
  <c r="O17" i="6"/>
  <c r="J59" i="5"/>
  <c r="J58" i="5"/>
  <c r="J57" i="5"/>
  <c r="J56" i="5"/>
  <c r="J55" i="5"/>
  <c r="J54" i="5"/>
  <c r="J53" i="5"/>
  <c r="J52" i="5"/>
  <c r="K59" i="5"/>
  <c r="K58" i="5"/>
  <c r="K57" i="5"/>
  <c r="K56" i="5"/>
  <c r="K55" i="5"/>
  <c r="K54" i="5"/>
  <c r="K53" i="5"/>
  <c r="K52" i="5"/>
  <c r="D103" i="2"/>
  <c r="F61" i="2"/>
  <c r="G113" i="2"/>
  <c r="F113" i="2"/>
  <c r="D113" i="2"/>
  <c r="G76" i="2"/>
  <c r="D76" i="2"/>
  <c r="K61" i="2"/>
  <c r="K62" i="2"/>
  <c r="F52" i="2"/>
  <c r="D52" i="2"/>
  <c r="G52" i="2"/>
  <c r="F78" i="2"/>
  <c r="F103" i="2"/>
  <c r="F80" i="2"/>
  <c r="F88" i="2"/>
  <c r="F72" i="2"/>
  <c r="F64" i="2"/>
  <c r="F68" i="2"/>
  <c r="G61" i="2"/>
  <c r="G78" i="2"/>
  <c r="G88" i="2"/>
  <c r="G103" i="2"/>
  <c r="D111" i="2"/>
  <c r="G111" i="2"/>
  <c r="D95" i="2"/>
  <c r="D80" i="2"/>
  <c r="D64" i="2"/>
  <c r="J43" i="1"/>
  <c r="J41" i="1"/>
  <c r="J40" i="1"/>
  <c r="K16" i="1"/>
  <c r="K13" i="1"/>
  <c r="I60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0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5" i="1"/>
  <c r="H106" i="1"/>
  <c r="H108" i="1"/>
  <c r="H110" i="1"/>
  <c r="H111" i="1"/>
  <c r="H112" i="1"/>
  <c r="H113" i="1"/>
  <c r="J53" i="1"/>
  <c r="J54" i="1"/>
  <c r="J55" i="1"/>
  <c r="J56" i="1"/>
  <c r="J57" i="1"/>
  <c r="J58" i="1"/>
  <c r="J59" i="1"/>
  <c r="J52" i="1"/>
  <c r="I53" i="1"/>
  <c r="I54" i="1"/>
  <c r="I55" i="1"/>
  <c r="I56" i="1"/>
  <c r="I57" i="1"/>
  <c r="I58" i="1"/>
  <c r="I59" i="1"/>
  <c r="I52" i="1"/>
  <c r="H53" i="1"/>
  <c r="H54" i="1"/>
  <c r="H55" i="1"/>
  <c r="H56" i="1"/>
  <c r="H57" i="1"/>
  <c r="H58" i="1"/>
  <c r="H59" i="1"/>
  <c r="H52" i="1"/>
  <c r="G113" i="1"/>
  <c r="G111" i="1"/>
  <c r="G103" i="1"/>
  <c r="G95" i="1"/>
  <c r="G88" i="1"/>
  <c r="G80" i="1"/>
  <c r="G78" i="1"/>
  <c r="G76" i="1"/>
  <c r="K44" i="1"/>
  <c r="K43" i="1"/>
  <c r="D76" i="1"/>
  <c r="G72" i="1"/>
  <c r="G68" i="1"/>
  <c r="G64" i="1"/>
  <c r="G61" i="1"/>
  <c r="G52" i="1"/>
  <c r="F52" i="1"/>
  <c r="K54" i="1" s="1"/>
  <c r="K41" i="1"/>
  <c r="K40" i="1"/>
  <c r="D113" i="1"/>
  <c r="F111" i="1"/>
  <c r="D111" i="1"/>
  <c r="K38" i="1"/>
  <c r="F113" i="1" s="1"/>
  <c r="K37" i="1"/>
  <c r="K35" i="1"/>
  <c r="F61" i="1" s="1"/>
  <c r="F68" i="1"/>
  <c r="K32" i="1"/>
  <c r="K31" i="1"/>
  <c r="K29" i="1"/>
  <c r="F64" i="1" s="1"/>
  <c r="K28" i="1"/>
  <c r="D64" i="1" s="1"/>
  <c r="K26" i="1"/>
  <c r="F72" i="1" s="1"/>
  <c r="K25" i="1"/>
  <c r="D88" i="1"/>
  <c r="K23" i="1"/>
  <c r="F88" i="1" s="1"/>
  <c r="K22" i="1"/>
  <c r="D80" i="1"/>
  <c r="K20" i="1"/>
  <c r="F80" i="1" s="1"/>
  <c r="K19" i="1"/>
  <c r="F95" i="1"/>
  <c r="K17" i="1"/>
  <c r="D95" i="1"/>
  <c r="K14" i="1"/>
  <c r="F103" i="1" s="1"/>
  <c r="D103" i="1"/>
  <c r="K11" i="1"/>
  <c r="F78" i="1" s="1"/>
  <c r="K8" i="1"/>
  <c r="K10" i="1"/>
  <c r="D78" i="1" s="1"/>
  <c r="D52" i="1"/>
  <c r="O49" i="1"/>
  <c r="E43" i="1"/>
  <c r="G43" i="1" s="1"/>
  <c r="O16" i="7" l="1"/>
  <c r="O17" i="7"/>
  <c r="J59" i="2"/>
  <c r="J58" i="2"/>
  <c r="J57" i="2"/>
  <c r="J56" i="2"/>
  <c r="J55" i="2"/>
  <c r="J54" i="2"/>
  <c r="J53" i="2"/>
  <c r="J52" i="2"/>
  <c r="K59" i="2"/>
  <c r="K58" i="2"/>
  <c r="K57" i="2"/>
  <c r="K56" i="2"/>
  <c r="K55" i="2"/>
  <c r="K54" i="2"/>
  <c r="K53" i="2"/>
  <c r="K52" i="2"/>
  <c r="K59" i="1"/>
  <c r="K57" i="1"/>
  <c r="K55" i="1"/>
  <c r="K53" i="1"/>
  <c r="K52" i="1"/>
  <c r="K58" i="1"/>
  <c r="K56" i="1"/>
  <c r="K62" i="1"/>
  <c r="K61" i="1"/>
  <c r="E40" i="1" l="1"/>
  <c r="G40" i="1" s="1"/>
  <c r="E37" i="1"/>
  <c r="G37" i="1" s="1"/>
  <c r="E34" i="1"/>
  <c r="G34" i="1" s="1"/>
  <c r="E31" i="1"/>
  <c r="G31" i="1" s="1"/>
  <c r="E25" i="1"/>
  <c r="G25" i="1" s="1"/>
  <c r="E22" i="1"/>
  <c r="G22" i="1" s="1"/>
  <c r="E19" i="1"/>
  <c r="G19" i="1" s="1"/>
  <c r="E13" i="1"/>
  <c r="G13" i="1" s="1"/>
  <c r="E10" i="1"/>
  <c r="G10" i="1" s="1"/>
  <c r="E7" i="1"/>
  <c r="G7" i="1" s="1"/>
  <c r="K7" i="1" s="1"/>
  <c r="E16" i="1" l="1"/>
  <c r="G16" i="1" s="1"/>
  <c r="E28" i="1"/>
</calcChain>
</file>

<file path=xl/comments1.xml><?xml version="1.0" encoding="utf-8"?>
<comments xmlns="http://schemas.openxmlformats.org/spreadsheetml/2006/main">
  <authors>
    <author>Автор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ПРИКАЗ
от 14 декабря 2011 года N 600
Об утверждении Порядка составления топливно-энергетических балансов субъектов Российской Федерации, муниципальных образований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ПРИКАЗ
от 14 декабря 2011 года N 600
Об утверждении Порядка составления топливно-энергетических балансов субъектов Российской Федерации, муниципальных образований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ПРИКАЗ
от 14 декабря 2011 года N 600
Об утверждении Порядка составления топливно-энергетических балансов субъектов Российской Федерации, муниципальных образований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Олюторскому МР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расчет по Соболево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Ключам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ПКГО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Начикинское СП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ПРИКАЗ
от 14 декабря 2011 года N 600
Об утверждении Порядка составления топливно-энергетических балансов субъектов Российской Федерации, муниципальных образований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коэффициент для бурого угля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Олюторскому МР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расчет по Соболево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Ключам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ПКГО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Начикинское СП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ГОСТ 3243-88 для дров длиной 0,75 м.
</t>
        </r>
      </text>
    </comment>
  </commentList>
</comments>
</file>

<file path=xl/sharedStrings.xml><?xml version="1.0" encoding="utf-8"?>
<sst xmlns="http://schemas.openxmlformats.org/spreadsheetml/2006/main" count="1343" uniqueCount="329">
  <si>
    <t>№ п/п</t>
  </si>
  <si>
    <t>МО</t>
  </si>
  <si>
    <t>Кол-во месяцев в отопит.периоде</t>
  </si>
  <si>
    <t>Норматив по приказу, установленный для 1 эт. домов до 1999 года постройки, Гкал/кв.м</t>
  </si>
  <si>
    <t xml:space="preserve">Количество тепловой энергии, необходимое для отопления 1 м2 жилого помещения в течение отопительного периода
с печным отоплением, Гкал                 (ст.6 = ст.4*ст5)
</t>
  </si>
  <si>
    <t>Теплотворная способность 1 тонны условного топлива, Гкал/тонну условного топлива</t>
  </si>
  <si>
    <t>1.1</t>
  </si>
  <si>
    <t>1.2.</t>
  </si>
  <si>
    <t>МО и вид топлива</t>
  </si>
  <si>
    <t>уголь</t>
  </si>
  <si>
    <t>дрова</t>
  </si>
  <si>
    <t>2.1</t>
  </si>
  <si>
    <t>2.2</t>
  </si>
  <si>
    <t>Х</t>
  </si>
  <si>
    <t>2. ГО "Поселок Палана" (№ 492 от 30.08.16)</t>
  </si>
  <si>
    <t>3. Тигильский МР (по с.Тигиль)</t>
  </si>
  <si>
    <t xml:space="preserve">3. Тигильский МР (по с.Тигиль) - № 512 от 30.08.16 </t>
  </si>
  <si>
    <t>3.1</t>
  </si>
  <si>
    <t>3.2</t>
  </si>
  <si>
    <t>1. Петропавловск-Камчатский ГО  (№ 768 от 23.12.16 (с изм. от 06.08.19 № 552))</t>
  </si>
  <si>
    <t>4. Пенжинский МР (по с. Каменское) - № 506 от 30.08.16</t>
  </si>
  <si>
    <t>4.1</t>
  </si>
  <si>
    <t>4.2</t>
  </si>
  <si>
    <t>5. Олюторский МР (по с. Тиличики) - № 504 от 30.08.16</t>
  </si>
  <si>
    <t>5.1</t>
  </si>
  <si>
    <t>5.2</t>
  </si>
  <si>
    <t>6. Карагинский МР (по с. Оссора) - № 661 от 16.12.15</t>
  </si>
  <si>
    <t>6.1</t>
  </si>
  <si>
    <t>6.2</t>
  </si>
  <si>
    <t>7.1</t>
  </si>
  <si>
    <t>7.2</t>
  </si>
  <si>
    <t>7. Соболевский МР (по с. Соболево) № 767 от 23.12.16 (с изм. от 06.08.19 № 767)</t>
  </si>
  <si>
    <t>8. Усть-Большерецкий МР (с. У-Большерецк) - № 517 от 30.08.16</t>
  </si>
  <si>
    <t>8.1</t>
  </si>
  <si>
    <t>8.2</t>
  </si>
  <si>
    <t>9.1</t>
  </si>
  <si>
    <t>9.2</t>
  </si>
  <si>
    <t>9. Усть-Камчатский МР (Усть-Камчатск) - № 520 от 30.08.16</t>
  </si>
  <si>
    <t>10. Мильковский МР (Мильково) - № 498 от 30.08.16 (с изм. от 11.10.17 № 678)</t>
  </si>
  <si>
    <t>10.1</t>
  </si>
  <si>
    <t>10.2</t>
  </si>
  <si>
    <t>11. Вилючинский ГО (Вилючинск)</t>
  </si>
  <si>
    <t>11. Вилючинский ГО (Вилючинск) - № 491 от 30.08.16 № 491</t>
  </si>
  <si>
    <t>11.1</t>
  </si>
  <si>
    <t>11.2</t>
  </si>
  <si>
    <t>12. Елизовский МР (Елизово)</t>
  </si>
  <si>
    <t>12. Елизовский МР (Елизово) - № 770 от 23.12.16 (с изм. от 29.06.17, 26.12.17, 06.08.19, 25.12.19 )</t>
  </si>
  <si>
    <t>12.1</t>
  </si>
  <si>
    <t>12.2</t>
  </si>
  <si>
    <t>По приказу</t>
  </si>
  <si>
    <t>* Сведения о величине норматива коммунальных услуг по отоплению по муниципальным районам приняты на уровне установленных для административных районных центров.</t>
  </si>
  <si>
    <t>Установленный ранее норматив - уголь в тнт, дрова в куб.м. на м2,  (главами МО)</t>
  </si>
  <si>
    <t>Елизово</t>
  </si>
  <si>
    <t>Начикинское СП</t>
  </si>
  <si>
    <t>Новолесновское СП</t>
  </si>
  <si>
    <t>Корякское СП</t>
  </si>
  <si>
    <t>Пионерское СП</t>
  </si>
  <si>
    <t>Новоавачинское СП</t>
  </si>
  <si>
    <t>дрова (годовой норматив)</t>
  </si>
  <si>
    <t>Николаевское СП</t>
  </si>
  <si>
    <t>Паратунское СП</t>
  </si>
  <si>
    <t>1.2</t>
  </si>
  <si>
    <t>1.3</t>
  </si>
  <si>
    <t>1.4</t>
  </si>
  <si>
    <t>1.5</t>
  </si>
  <si>
    <t>1.6</t>
  </si>
  <si>
    <t>1.7</t>
  </si>
  <si>
    <t>1.8</t>
  </si>
  <si>
    <t>1. Елизовский МР</t>
  </si>
  <si>
    <t>2. Мильковский МР</t>
  </si>
  <si>
    <t>Мильковское СП</t>
  </si>
  <si>
    <t>х</t>
  </si>
  <si>
    <t>Атласовское СП</t>
  </si>
  <si>
    <t>3. Усть-Большерецкий МР</t>
  </si>
  <si>
    <t>3.3</t>
  </si>
  <si>
    <t>Усть-Большерецкое СП</t>
  </si>
  <si>
    <t>Октябрьское СП</t>
  </si>
  <si>
    <t>Кавалерское СП</t>
  </si>
  <si>
    <t>4. Усть-Камчатский МР</t>
  </si>
  <si>
    <t>Усть-Камчатское СП</t>
  </si>
  <si>
    <t>Ключевское СП</t>
  </si>
  <si>
    <t>4.3</t>
  </si>
  <si>
    <t>5. Соболевский МР</t>
  </si>
  <si>
    <t>Соболево</t>
  </si>
  <si>
    <t>Устьевое СП</t>
  </si>
  <si>
    <t>Крутогоровское СП</t>
  </si>
  <si>
    <t>5.3</t>
  </si>
  <si>
    <t>13. Алеутский МР</t>
  </si>
  <si>
    <t>13.1</t>
  </si>
  <si>
    <t>13.2</t>
  </si>
  <si>
    <t>6. Алеутский МР</t>
  </si>
  <si>
    <t>Никольское СП</t>
  </si>
  <si>
    <t>Козыревское СП</t>
  </si>
  <si>
    <t>7.  Городской округ "поселок Палана"</t>
  </si>
  <si>
    <t>ГО "поселок Палана"</t>
  </si>
  <si>
    <t>8. Олюторский МР</t>
  </si>
  <si>
    <t>8.3</t>
  </si>
  <si>
    <t>8.4</t>
  </si>
  <si>
    <t>8.5</t>
  </si>
  <si>
    <t>8.6</t>
  </si>
  <si>
    <t>8.7</t>
  </si>
  <si>
    <t>СП "село Тиличики"</t>
  </si>
  <si>
    <t>СП "село Хаилино"</t>
  </si>
  <si>
    <t>СП "село Пахачи"</t>
  </si>
  <si>
    <t>СП "село Средние Пахачи"</t>
  </si>
  <si>
    <t>СП "село Вывенка"</t>
  </si>
  <si>
    <t>СП "село Ачайваям"</t>
  </si>
  <si>
    <t>СП "село Апука"</t>
  </si>
  <si>
    <t>9. Карагинский МР</t>
  </si>
  <si>
    <t>9.3</t>
  </si>
  <si>
    <t>9.4</t>
  </si>
  <si>
    <t>9.5</t>
  </si>
  <si>
    <t>9.6</t>
  </si>
  <si>
    <t>СП "село Карага"</t>
  </si>
  <si>
    <t>СП "поселок Оссора"</t>
  </si>
  <si>
    <t>СП "село Тымлат"</t>
  </si>
  <si>
    <t>СП "село Кострома"</t>
  </si>
  <si>
    <t>СП "село Ивашка"</t>
  </si>
  <si>
    <t>СП "село Ильпырское"</t>
  </si>
  <si>
    <t>10. Пенжинский МР</t>
  </si>
  <si>
    <t>10.3</t>
  </si>
  <si>
    <t>10.4</t>
  </si>
  <si>
    <t>10.5</t>
  </si>
  <si>
    <t>10.6</t>
  </si>
  <si>
    <t>СП "село Каменское"</t>
  </si>
  <si>
    <t>СП "село Манилы"</t>
  </si>
  <si>
    <t>СП "село Слаутное"</t>
  </si>
  <si>
    <t>СП "село Аянка"</t>
  </si>
  <si>
    <t>СП "село Парень"</t>
  </si>
  <si>
    <t>СП "село Таловка"</t>
  </si>
  <si>
    <t>СП "село Оклан"</t>
  </si>
  <si>
    <t>10.7</t>
  </si>
  <si>
    <t>11. Тигильский МР</t>
  </si>
  <si>
    <t>11.3</t>
  </si>
  <si>
    <t>11.4</t>
  </si>
  <si>
    <t>11.5</t>
  </si>
  <si>
    <t>11.6</t>
  </si>
  <si>
    <t>11.7</t>
  </si>
  <si>
    <t>СП "село Тигиль"</t>
  </si>
  <si>
    <t>СП "село Седанка"</t>
  </si>
  <si>
    <t>СП "село Усть-Хайрюзово"</t>
  </si>
  <si>
    <t>СП "село Ковран"</t>
  </si>
  <si>
    <t>СП "село Воямполка"</t>
  </si>
  <si>
    <t>СП "село Хайрюзово"</t>
  </si>
  <si>
    <t>СП "село Лесная"</t>
  </si>
  <si>
    <t>12. Петропавловск - Камчатский ГО (нормативы устанавливались постановлением  Главы ПКГО от 26.08.2006 № 1657 в размере 70,6 кг условного топлива</t>
  </si>
  <si>
    <t>13. Вилючинск - рег.стандартом не определены</t>
  </si>
  <si>
    <t>Годовой норматив расхода условного топлива на отопление 1 м2 жилого помещения, тонн условного топлива/м2 (ст.6/ст.7)</t>
  </si>
  <si>
    <t>Новый норматив в ТНТ/ куб.м. на м2</t>
  </si>
  <si>
    <t>дрова (старый норматив), м3</t>
  </si>
  <si>
    <t>Уголь, тн.</t>
  </si>
  <si>
    <t>старый норматив</t>
  </si>
  <si>
    <t>новый норматив</t>
  </si>
  <si>
    <t>Дрова, м3</t>
  </si>
  <si>
    <t>Коэффициент полнодревесности</t>
  </si>
  <si>
    <t>ПКГО</t>
  </si>
  <si>
    <t>0,076</t>
  </si>
  <si>
    <t>ВГО</t>
  </si>
  <si>
    <t>ПКГО (в тоннах условного топлива)</t>
  </si>
  <si>
    <t>не определены</t>
  </si>
  <si>
    <t>Норматив в т.у.т.</t>
  </si>
  <si>
    <t>50 кв. по старому</t>
  </si>
  <si>
    <t>50 кв по новому</t>
  </si>
  <si>
    <t>уголь (тн)</t>
  </si>
  <si>
    <t>дрова (м3)</t>
  </si>
  <si>
    <t>уголь (не исп.)</t>
  </si>
  <si>
    <t>уголь (не используется)</t>
  </si>
  <si>
    <t>Калорийный эквивалент (коэффициент пересчета топлива и энергии)</t>
  </si>
  <si>
    <t>Теплотворная способность 1 тонны условного топлива, ккал/кг условного топлива</t>
  </si>
  <si>
    <t>Среднее значение КПД печи (Приказ Министерства промышленности и энергетики РФ от 11 ноября 2005 г. № 301 "Об утверждении методики определения норм выдачи бесплатного (пайкового) угля для бытовых нужд пенсионерам и другим категориям лиц, проживающим в угольных регионах и имеющим право на его получение в соответствии с законодательством РФ).</t>
  </si>
  <si>
    <t>Теплотворная способность рассчитываемого топлива</t>
  </si>
  <si>
    <t>аблица удельной теплотворности древесины</t>
  </si>
  <si>
    <t>для разных пород дерева</t>
  </si>
  <si>
    <t>Порода дерева</t>
  </si>
  <si>
    <t>Абсолютная</t>
  </si>
  <si>
    <t>(высшая)</t>
  </si>
  <si>
    <t>теплотворная</t>
  </si>
  <si>
    <t>способность</t>
  </si>
  <si>
    <t>древесины</t>
  </si>
  <si>
    <t>(ккал/кг)</t>
  </si>
  <si>
    <t>Рабочая</t>
  </si>
  <si>
    <t>(низшая)</t>
  </si>
  <si>
    <t>массовая</t>
  </si>
  <si>
    <t>объёмная</t>
  </si>
  <si>
    <t>(ккал/дм3)</t>
  </si>
  <si>
    <t>Плотность</t>
  </si>
  <si>
    <t>(кг/дм3)</t>
  </si>
  <si>
    <t>Предел</t>
  </si>
  <si>
    <t>плотности</t>
  </si>
  <si>
    <r>
      <t>(кг/дм</t>
    </r>
    <r>
      <rPr>
        <vertAlign val="superscript"/>
        <sz val="12"/>
        <color rgb="FF1D292F"/>
        <rFont val="Arial"/>
        <family val="2"/>
        <charset val="204"/>
      </rPr>
      <t>3</t>
    </r>
    <r>
      <rPr>
        <sz val="12"/>
        <color rgb="FF1D292F"/>
        <rFont val="Arial"/>
        <family val="2"/>
        <charset val="204"/>
      </rPr>
      <t>)</t>
    </r>
  </si>
  <si>
    <t>Дуб</t>
  </si>
  <si>
    <t>0,690-1,03</t>
  </si>
  <si>
    <t>Ясень</t>
  </si>
  <si>
    <t>––||––</t>
  </si>
  <si>
    <t>0,520-0,950</t>
  </si>
  <si>
    <t>Рябина (дерево)</t>
  </si>
  <si>
    <t>0,690-0,890</t>
  </si>
  <si>
    <t>Яблоня</t>
  </si>
  <si>
    <t>0,660-0,840</t>
  </si>
  <si>
    <t>Бук</t>
  </si>
  <si>
    <t>0,620-0,820</t>
  </si>
  <si>
    <t>Акация</t>
  </si>
  <si>
    <t>0,580-0,850</t>
  </si>
  <si>
    <t>Вяз</t>
  </si>
  <si>
    <t>0,560-0,820</t>
  </si>
  <si>
    <t>Лиственница</t>
  </si>
  <si>
    <t>0,470-0,560</t>
  </si>
  <si>
    <t>Клён</t>
  </si>
  <si>
    <t>Берёза</t>
  </si>
  <si>
    <t>0,510-0,770</t>
  </si>
  <si>
    <t>Груша</t>
  </si>
  <si>
    <t>0,610-0,730</t>
  </si>
  <si>
    <t>Каштан</t>
  </si>
  <si>
    <t>0,600-0,720</t>
  </si>
  <si>
    <t>Кедр</t>
  </si>
  <si>
    <t>0,560-0,580</t>
  </si>
  <si>
    <t>Сосна</t>
  </si>
  <si>
    <t>0,310-0,760</t>
  </si>
  <si>
    <t>Липа</t>
  </si>
  <si>
    <t>0,440-0,800</t>
  </si>
  <si>
    <t>Ольха</t>
  </si>
  <si>
    <t>0,470-0,580</t>
  </si>
  <si>
    <t>Осина</t>
  </si>
  <si>
    <t>0,460-0,550</t>
  </si>
  <si>
    <t>Ива</t>
  </si>
  <si>
    <t>0,490-0,590</t>
  </si>
  <si>
    <t>Ель</t>
  </si>
  <si>
    <t>0,370-0,750</t>
  </si>
  <si>
    <t>Верба</t>
  </si>
  <si>
    <t>0,420-0,500</t>
  </si>
  <si>
    <t>Орех лесной</t>
  </si>
  <si>
    <t>0,420-0,450</t>
  </si>
  <si>
    <t>Пихта</t>
  </si>
  <si>
    <t>0,350-0,600</t>
  </si>
  <si>
    <t>Бамбук</t>
  </si>
  <si>
    <t>0,395-0,405</t>
  </si>
  <si>
    <t>Тополь</t>
  </si>
  <si>
    <t>0,390-0,590</t>
  </si>
  <si>
    <t>Прим.</t>
  </si>
  <si>
    <t>1. Все показатели таблицы, кроме абсолютной (высшей) теплотворности,</t>
  </si>
  <si>
    <t>соответствуют влажности древесины 12%</t>
  </si>
  <si>
    <t xml:space="preserve">1. Петропавловск-Камчатский ГО  </t>
  </si>
  <si>
    <t>2. ГО "Поселок Палана"</t>
  </si>
  <si>
    <t>4. Пенжинский МР (по с. Каменское)</t>
  </si>
  <si>
    <t xml:space="preserve">6. Карагинский МР (по с. Оссора) - </t>
  </si>
  <si>
    <t xml:space="preserve">7. Соболевский МР (по с. Соболево) </t>
  </si>
  <si>
    <t>8. Усть-Большерецкий МР (с. У-Большерецк)</t>
  </si>
  <si>
    <t xml:space="preserve">9. Усть-Камчатский МР (Усть-Камчатск) </t>
  </si>
  <si>
    <t>10. Мильковский МР (Мильково)</t>
  </si>
  <si>
    <t>Температура внутреннего воздуха отапливаемого помещения (tвн)</t>
  </si>
  <si>
    <t>Среднесуточная температура наружного воздуха за отопительный период (tcро)</t>
  </si>
  <si>
    <t>Расчетная температура наружного воздуха в целях проектирования отопления (tpo)</t>
  </si>
  <si>
    <t>Количество часов в сутках</t>
  </si>
  <si>
    <t>Количество дней отопительного периода</t>
  </si>
  <si>
    <t>Часовая тепловая нагрузка на отопление ЖД (пост. 306) на 1 кв.м.</t>
  </si>
  <si>
    <t>Количество этажей</t>
  </si>
  <si>
    <t>Расчетная температура наружного воздуха</t>
  </si>
  <si>
    <t>-10 °C</t>
  </si>
  <si>
    <t>-15 °C</t>
  </si>
  <si>
    <t>-20 °C</t>
  </si>
  <si>
    <t>-25 °C</t>
  </si>
  <si>
    <t>-30 °C</t>
  </si>
  <si>
    <t>-35 °C</t>
  </si>
  <si>
    <t>-40 °C</t>
  </si>
  <si>
    <t>-45 °C</t>
  </si>
  <si>
    <t>-50 °C</t>
  </si>
  <si>
    <t>-55 °C</t>
  </si>
  <si>
    <t>I. Многоквартирные дома или жилые дома до 1999 года постройки включительно</t>
  </si>
  <si>
    <t xml:space="preserve">5. Олюторский МР (по с. Апука) </t>
  </si>
  <si>
    <t>Значение нормируемого удельного расхода тепловой энергии на отопление многоквартирного дома или жилого дома (пост. 306)</t>
  </si>
  <si>
    <t>Расчет среднесуточной температуры наружного воздуха за отопительный период (tcро) согласно СП 131.13330.2018. Свод правил. Строительная климатология. СНиП 23-01-99</t>
  </si>
  <si>
    <t>январь</t>
  </si>
  <si>
    <t>декабрь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</si>
  <si>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</si>
  <si>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</si>
  <si>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</si>
  <si>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</si>
  <si>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</si>
  <si>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</si>
  <si>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</si>
  <si>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</si>
  <si>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</si>
  <si>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</si>
  <si>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ГО Палана</t>
  </si>
  <si>
    <t>Тигильский</t>
  </si>
  <si>
    <t>Пенжинский</t>
  </si>
  <si>
    <t>Олюторский</t>
  </si>
  <si>
    <t>Карагинский</t>
  </si>
  <si>
    <t>Соболевский</t>
  </si>
  <si>
    <t>У-Большерецкий</t>
  </si>
  <si>
    <t>У-Камчатский</t>
  </si>
  <si>
    <t>Мильковский</t>
  </si>
  <si>
    <t>Вилючинский</t>
  </si>
  <si>
    <t>Елизовский</t>
  </si>
  <si>
    <t>Алеутский</t>
  </si>
  <si>
    <t>Средняя за отопительный период</t>
  </si>
  <si>
    <t>кол-во дней отоп.периода</t>
  </si>
  <si>
    <t>Палана</t>
  </si>
  <si>
    <t>Вилючинск</t>
  </si>
  <si>
    <t>ЕМР</t>
  </si>
  <si>
    <t>Норматив в ТНТ/ куб.м. на м2</t>
  </si>
  <si>
    <t>Норматив в кг/ куб.м. на м2</t>
  </si>
  <si>
    <t>При расчете кол-ва тепловой энергии для отопления 1 м2 жилого помещения применен коэф-т, учитывающий состояние жилого фонда, равный 1,33 (согласно приказу Минпромэнерго РФ от 11.11.2005 №301).</t>
  </si>
  <si>
    <t>Муниципальное образование</t>
  </si>
  <si>
    <t xml:space="preserve">Петропавловск-Камчатский городской округ </t>
  </si>
  <si>
    <t>Городской округ "Поселок Палана"</t>
  </si>
  <si>
    <t>Тигильский муниципальный район</t>
  </si>
  <si>
    <t>Пенжинский муниципальный район</t>
  </si>
  <si>
    <t>Олюторский муниципальный район</t>
  </si>
  <si>
    <t>Карагинский муниципальный район</t>
  </si>
  <si>
    <t>Соболевский муниципальный район</t>
  </si>
  <si>
    <t xml:space="preserve"> Усть-Большерецкий муниципальный район</t>
  </si>
  <si>
    <t>Усть-Камчатский муниципальный район</t>
  </si>
  <si>
    <t>Мильковский муниципальный район</t>
  </si>
  <si>
    <t>Вилючинский городской округ</t>
  </si>
  <si>
    <t>Елизовский муниципальный район</t>
  </si>
  <si>
    <t xml:space="preserve"> Алеутский муниципальный район</t>
  </si>
  <si>
    <t>Нормативы потребления твердого топлива</t>
  </si>
  <si>
    <t xml:space="preserve">дрова (в среднем для всех пород), скл.куб.м                       на 1 кв. м в год </t>
  </si>
  <si>
    <t xml:space="preserve"> кг условного топлива на 1 кв.м       в год</t>
  </si>
  <si>
    <t xml:space="preserve">* Указанное значение норматива применяется в случае потребления угля хакасского. </t>
  </si>
  <si>
    <t>В случае применения иных видов угля  норматив потребления твердого топлива (угля)  при наличии  печного отопления в натуральном выражении (кг на 1 кв.м общей площади всех помещений в многоквартирном доме или жилого дома в год)  определяется по формуле:</t>
  </si>
  <si>
    <r>
      <rPr>
        <sz val="14"/>
        <color theme="1"/>
        <rFont val="Times New Roman"/>
        <family val="1"/>
        <charset val="204"/>
      </rPr>
      <t xml:space="preserve">Н </t>
    </r>
    <r>
      <rPr>
        <sz val="12"/>
        <color theme="1"/>
        <rFont val="Times New Roman"/>
        <family val="1"/>
        <charset val="204"/>
      </rPr>
      <t xml:space="preserve">натур.у = </t>
    </r>
    <r>
      <rPr>
        <sz val="14"/>
        <color theme="1"/>
        <rFont val="Times New Roman"/>
        <family val="1"/>
        <charset val="204"/>
      </rPr>
      <t>Н</t>
    </r>
    <r>
      <rPr>
        <sz val="12"/>
        <color theme="1"/>
        <rFont val="Times New Roman"/>
        <family val="1"/>
        <charset val="204"/>
      </rPr>
      <t xml:space="preserve"> усл.у./</t>
    </r>
    <r>
      <rPr>
        <sz val="14"/>
        <color theme="1"/>
        <rFont val="Times New Roman"/>
        <family val="1"/>
        <charset val="204"/>
      </rPr>
      <t>К</t>
    </r>
    <r>
      <rPr>
        <sz val="12"/>
        <color theme="1"/>
        <rFont val="Times New Roman"/>
        <family val="1"/>
        <charset val="204"/>
      </rPr>
      <t>у, где:</t>
    </r>
  </si>
  <si>
    <r>
      <rPr>
        <sz val="14"/>
        <color theme="1"/>
        <rFont val="Times New Roman"/>
        <family val="1"/>
        <charset val="204"/>
      </rPr>
      <t>К</t>
    </r>
    <r>
      <rPr>
        <sz val="12"/>
        <color theme="1"/>
        <rFont val="Times New Roman"/>
        <family val="1"/>
        <charset val="204"/>
      </rPr>
      <t>у -коэффициент пересчета условного топлива в натуральное по виду топлива "уголь" в соответствии с маркой угля.</t>
    </r>
  </si>
  <si>
    <t>уголь*, кг                                    на 1 кв.м</t>
  </si>
  <si>
    <r>
      <rPr>
        <sz val="14"/>
        <color theme="1"/>
        <rFont val="Times New Roman"/>
        <family val="1"/>
        <charset val="204"/>
      </rPr>
      <t>Н</t>
    </r>
    <r>
      <rPr>
        <sz val="12"/>
        <color theme="1"/>
        <rFont val="Times New Roman"/>
        <family val="1"/>
        <charset val="204"/>
      </rPr>
      <t xml:space="preserve"> усл.у. - норматив потребления твердого топлива при наличии печного отопления, утвержденнный настоящим </t>
    </r>
  </si>
  <si>
    <t>приказом, в кг условного топлива на 1 кв.м в год (ст.3).</t>
  </si>
  <si>
    <t>Приложение к приказу Министерства жилищно-коммунального хозяйства и энергетики Камчатского края                            от "_____" сентября 2020 года №_____</t>
  </si>
  <si>
    <t xml:space="preserve">Нормативы потребления твердого топлива (угля, дров)                                                                                                                                      при наличии печного отопления для населения на территории Камчатского края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</si>
</sst>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"/>
    <numFmt numFmtId="166" formatCode="0.0"/>
    <numFmt numFmtId="167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.65"/>
      <color rgb="FF1D292F"/>
      <name val="Arial"/>
      <family val="2"/>
      <charset val="204"/>
    </font>
    <font>
      <sz val="12"/>
      <color rgb="FF1D292F"/>
      <name val="Arial"/>
      <family val="2"/>
      <charset val="204"/>
    </font>
    <font>
      <sz val="12"/>
      <color rgb="FF6091AC"/>
      <name val="Arial"/>
      <family val="2"/>
      <charset val="204"/>
    </font>
    <font>
      <vertAlign val="superscript"/>
      <sz val="12"/>
      <color rgb="FF1D292F"/>
      <name val="Arial"/>
      <family val="2"/>
      <charset val="204"/>
    </font>
    <font>
      <i/>
      <sz val="12"/>
      <color rgb="FF1D292F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5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7"/>
        <bgColor indexed="64"/>
      </patternFill>
    </fill>
    <fill>
      <patternFill patternType="solid">
        <fgColor rgb="FFFFF8D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3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/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8" xfId="0" applyFont="1" applyBorder="1"/>
    <xf numFmtId="0" fontId="2" fillId="0" borderId="0" xfId="0" applyFont="1" applyBorder="1"/>
    <xf numFmtId="49" fontId="2" fillId="0" borderId="26" xfId="0" applyNumberFormat="1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/>
    <xf numFmtId="49" fontId="0" fillId="0" borderId="17" xfId="0" applyNumberFormat="1" applyBorder="1" applyAlignment="1">
      <alignment horizontal="center"/>
    </xf>
    <xf numFmtId="0" fontId="0" fillId="0" borderId="18" xfId="0" applyBorder="1"/>
    <xf numFmtId="49" fontId="0" fillId="0" borderId="15" xfId="0" applyNumberFormat="1" applyBorder="1" applyAlignment="1">
      <alignment horizontal="center"/>
    </xf>
    <xf numFmtId="0" fontId="0" fillId="0" borderId="12" xfId="0" applyBorder="1"/>
    <xf numFmtId="0" fontId="0" fillId="0" borderId="33" xfId="0" applyBorder="1" applyAlignment="1">
      <alignment horizontal="center"/>
    </xf>
    <xf numFmtId="0" fontId="0" fillId="0" borderId="10" xfId="0" applyBorder="1"/>
    <xf numFmtId="0" fontId="0" fillId="0" borderId="42" xfId="0" applyBorder="1"/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2" fillId="0" borderId="28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2" xfId="0" applyFont="1" applyBorder="1"/>
    <xf numFmtId="0" fontId="2" fillId="0" borderId="46" xfId="0" applyFont="1" applyBorder="1"/>
    <xf numFmtId="167" fontId="2" fillId="0" borderId="14" xfId="0" applyNumberFormat="1" applyFont="1" applyBorder="1"/>
    <xf numFmtId="167" fontId="2" fillId="0" borderId="20" xfId="0" applyNumberFormat="1" applyFont="1" applyBorder="1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167" fontId="2" fillId="0" borderId="27" xfId="0" applyNumberFormat="1" applyFont="1" applyBorder="1"/>
    <xf numFmtId="167" fontId="0" fillId="0" borderId="0" xfId="0" applyNumberFormat="1"/>
    <xf numFmtId="167" fontId="3" fillId="0" borderId="34" xfId="0" applyNumberFormat="1" applyFont="1" applyBorder="1" applyAlignment="1">
      <alignment horizontal="center"/>
    </xf>
    <xf numFmtId="167" fontId="2" fillId="0" borderId="16" xfId="0" applyNumberFormat="1" applyFont="1" applyBorder="1"/>
    <xf numFmtId="167" fontId="2" fillId="0" borderId="38" xfId="0" applyNumberFormat="1" applyFont="1" applyBorder="1"/>
    <xf numFmtId="167" fontId="0" fillId="0" borderId="38" xfId="0" applyNumberFormat="1" applyBorder="1"/>
    <xf numFmtId="0" fontId="0" fillId="0" borderId="7" xfId="0" applyBorder="1"/>
    <xf numFmtId="0" fontId="0" fillId="0" borderId="50" xfId="0" applyBorder="1" applyAlignment="1">
      <alignment wrapText="1"/>
    </xf>
    <xf numFmtId="0" fontId="0" fillId="0" borderId="17" xfId="0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2" xfId="0" applyBorder="1"/>
    <xf numFmtId="0" fontId="0" fillId="0" borderId="2" xfId="0" applyFill="1" applyBorder="1"/>
    <xf numFmtId="0" fontId="0" fillId="0" borderId="44" xfId="0" applyFill="1" applyBorder="1"/>
    <xf numFmtId="0" fontId="0" fillId="0" borderId="11" xfId="0" applyBorder="1"/>
    <xf numFmtId="0" fontId="0" fillId="0" borderId="15" xfId="0" applyBorder="1"/>
    <xf numFmtId="0" fontId="0" fillId="0" borderId="17" xfId="0" applyFill="1" applyBorder="1"/>
    <xf numFmtId="2" fontId="0" fillId="0" borderId="15" xfId="0" applyNumberFormat="1" applyBorder="1"/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1" xfId="0" applyFill="1" applyBorder="1"/>
    <xf numFmtId="0" fontId="0" fillId="0" borderId="17" xfId="0" applyBorder="1"/>
    <xf numFmtId="0" fontId="0" fillId="0" borderId="15" xfId="0" applyFill="1" applyBorder="1"/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41" xfId="0" applyBorder="1"/>
    <xf numFmtId="0" fontId="0" fillId="0" borderId="41" xfId="0" applyBorder="1" applyAlignment="1">
      <alignment horizontal="right"/>
    </xf>
    <xf numFmtId="0" fontId="0" fillId="2" borderId="41" xfId="0" applyFill="1" applyBorder="1"/>
    <xf numFmtId="167" fontId="0" fillId="0" borderId="43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49" fontId="0" fillId="0" borderId="41" xfId="0" applyNumberFormat="1" applyBorder="1" applyAlignment="1">
      <alignment horizontal="center" wrapText="1"/>
    </xf>
    <xf numFmtId="167" fontId="0" fillId="0" borderId="43" xfId="0" applyNumberFormat="1" applyBorder="1" applyAlignment="1">
      <alignment horizontal="center" wrapText="1"/>
    </xf>
    <xf numFmtId="0" fontId="0" fillId="0" borderId="30" xfId="0" applyFill="1" applyBorder="1" applyAlignment="1">
      <alignment horizontal="right"/>
    </xf>
    <xf numFmtId="0" fontId="0" fillId="0" borderId="50" xfId="0" applyBorder="1" applyAlignment="1">
      <alignment horizontal="right"/>
    </xf>
    <xf numFmtId="49" fontId="0" fillId="0" borderId="41" xfId="0" applyNumberFormat="1" applyBorder="1" applyAlignment="1">
      <alignment horizontal="center"/>
    </xf>
    <xf numFmtId="0" fontId="5" fillId="0" borderId="44" xfId="0" applyFont="1" applyFill="1" applyBorder="1" applyAlignment="1">
      <alignment wrapText="1"/>
    </xf>
    <xf numFmtId="0" fontId="0" fillId="0" borderId="5" xfId="0" applyBorder="1"/>
    <xf numFmtId="0" fontId="0" fillId="0" borderId="53" xfId="0" applyBorder="1" applyAlignment="1">
      <alignment horizontal="right"/>
    </xf>
    <xf numFmtId="167" fontId="0" fillId="0" borderId="53" xfId="0" applyNumberFormat="1" applyBorder="1" applyAlignment="1">
      <alignment horizontal="center"/>
    </xf>
    <xf numFmtId="167" fontId="0" fillId="0" borderId="53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0" fillId="0" borderId="28" xfId="0" applyBorder="1"/>
    <xf numFmtId="0" fontId="0" fillId="0" borderId="28" xfId="0" applyFill="1" applyBorder="1"/>
    <xf numFmtId="167" fontId="0" fillId="0" borderId="43" xfId="0" applyNumberFormat="1" applyBorder="1"/>
    <xf numFmtId="0" fontId="0" fillId="0" borderId="53" xfId="0" applyFill="1" applyBorder="1"/>
    <xf numFmtId="0" fontId="0" fillId="0" borderId="44" xfId="0" applyBorder="1"/>
    <xf numFmtId="49" fontId="5" fillId="0" borderId="0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 wrapText="1"/>
    </xf>
    <xf numFmtId="49" fontId="0" fillId="0" borderId="53" xfId="0" applyNumberFormat="1" applyBorder="1" applyAlignment="1">
      <alignment horizontal="center"/>
    </xf>
    <xf numFmtId="0" fontId="0" fillId="0" borderId="8" xfId="0" applyBorder="1"/>
    <xf numFmtId="164" fontId="0" fillId="0" borderId="53" xfId="0" applyNumberFormat="1" applyBorder="1" applyAlignment="1">
      <alignment horizontal="center"/>
    </xf>
    <xf numFmtId="2" fontId="0" fillId="0" borderId="12" xfId="0" applyNumberFormat="1" applyBorder="1"/>
    <xf numFmtId="2" fontId="0" fillId="0" borderId="14" xfId="0" applyNumberFormat="1" applyBorder="1"/>
    <xf numFmtId="2" fontId="0" fillId="0" borderId="16" xfId="0" applyNumberFormat="1" applyBorder="1"/>
    <xf numFmtId="2" fontId="0" fillId="0" borderId="18" xfId="0" applyNumberFormat="1" applyBorder="1"/>
    <xf numFmtId="2" fontId="0" fillId="0" borderId="20" xfId="0" applyNumberFormat="1" applyBorder="1"/>
    <xf numFmtId="0" fontId="0" fillId="0" borderId="12" xfId="0" applyBorder="1" applyAlignment="1">
      <alignment horizontal="right"/>
    </xf>
    <xf numFmtId="167" fontId="0" fillId="0" borderId="14" xfId="0" applyNumberFormat="1" applyBorder="1"/>
    <xf numFmtId="167" fontId="0" fillId="0" borderId="20" xfId="0" applyNumberFormat="1" applyBorder="1"/>
    <xf numFmtId="167" fontId="0" fillId="0" borderId="16" xfId="0" applyNumberFormat="1" applyBorder="1"/>
    <xf numFmtId="0" fontId="2" fillId="0" borderId="35" xfId="0" applyFont="1" applyBorder="1" applyAlignment="1">
      <alignment horizontal="center"/>
    </xf>
    <xf numFmtId="167" fontId="2" fillId="0" borderId="36" xfId="0" applyNumberFormat="1" applyFont="1" applyBorder="1"/>
    <xf numFmtId="0" fontId="0" fillId="0" borderId="35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167" fontId="0" fillId="0" borderId="49" xfId="0" applyNumberFormat="1" applyBorder="1"/>
    <xf numFmtId="167" fontId="0" fillId="0" borderId="34" xfId="0" applyNumberFormat="1" applyBorder="1"/>
    <xf numFmtId="0" fontId="2" fillId="0" borderId="12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2" fillId="2" borderId="1" xfId="0" applyFont="1" applyFill="1" applyBorder="1"/>
    <xf numFmtId="2" fontId="12" fillId="2" borderId="1" xfId="0" applyNumberFormat="1" applyFont="1" applyFill="1" applyBorder="1"/>
    <xf numFmtId="0" fontId="0" fillId="0" borderId="0" xfId="0" applyFont="1"/>
    <xf numFmtId="0" fontId="2" fillId="0" borderId="2" xfId="0" applyFont="1" applyBorder="1" applyAlignment="1">
      <alignment horizontal="right"/>
    </xf>
    <xf numFmtId="167" fontId="2" fillId="0" borderId="16" xfId="0" applyNumberFormat="1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58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Alignment="1">
      <alignment horizontal="justify" vertical="center" wrapText="1"/>
    </xf>
    <xf numFmtId="0" fontId="14" fillId="3" borderId="60" xfId="0" applyFont="1" applyFill="1" applyBorder="1" applyAlignment="1">
      <alignment vertical="center" wrapText="1"/>
    </xf>
    <xf numFmtId="0" fontId="18" fillId="3" borderId="60" xfId="1" applyFill="1" applyBorder="1" applyAlignment="1">
      <alignment vertical="center" wrapText="1"/>
    </xf>
    <xf numFmtId="0" fontId="18" fillId="3" borderId="61" xfId="1" applyFill="1" applyBorder="1" applyAlignment="1">
      <alignment vertical="center" wrapText="1"/>
    </xf>
    <xf numFmtId="0" fontId="0" fillId="3" borderId="62" xfId="0" applyFill="1" applyBorder="1" applyAlignment="1">
      <alignment vertical="center" wrapText="1"/>
    </xf>
    <xf numFmtId="0" fontId="18" fillId="3" borderId="62" xfId="1" applyFill="1" applyBorder="1" applyAlignment="1">
      <alignment vertical="center" wrapText="1"/>
    </xf>
    <xf numFmtId="0" fontId="18" fillId="4" borderId="60" xfId="1" applyFill="1" applyBorder="1" applyAlignment="1">
      <alignment vertical="center" wrapText="1"/>
    </xf>
    <xf numFmtId="0" fontId="18" fillId="4" borderId="61" xfId="1" applyFill="1" applyBorder="1" applyAlignment="1">
      <alignment vertical="center" wrapText="1"/>
    </xf>
    <xf numFmtId="0" fontId="15" fillId="4" borderId="61" xfId="0" applyFont="1" applyFill="1" applyBorder="1" applyAlignment="1">
      <alignment vertical="center" wrapText="1"/>
    </xf>
    <xf numFmtId="0" fontId="15" fillId="4" borderId="62" xfId="0" applyFont="1" applyFill="1" applyBorder="1" applyAlignment="1">
      <alignment vertical="center" wrapText="1"/>
    </xf>
    <xf numFmtId="0" fontId="14" fillId="3" borderId="61" xfId="0" applyFont="1" applyFill="1" applyBorder="1" applyAlignment="1">
      <alignment vertical="center" wrapText="1"/>
    </xf>
    <xf numFmtId="0" fontId="14" fillId="3" borderId="62" xfId="0" applyFont="1" applyFill="1" applyBorder="1" applyAlignment="1">
      <alignment vertical="center" wrapText="1"/>
    </xf>
    <xf numFmtId="0" fontId="14" fillId="3" borderId="59" xfId="0" applyFont="1" applyFill="1" applyBorder="1" applyAlignment="1">
      <alignment vertical="center" wrapText="1"/>
    </xf>
    <xf numFmtId="0" fontId="14" fillId="4" borderId="59" xfId="0" applyFont="1" applyFill="1" applyBorder="1" applyAlignment="1">
      <alignment vertical="center" wrapText="1"/>
    </xf>
    <xf numFmtId="0" fontId="14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167" fontId="2" fillId="0" borderId="43" xfId="0" applyNumberFormat="1" applyFont="1" applyBorder="1"/>
    <xf numFmtId="1" fontId="3" fillId="0" borderId="34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0" xfId="0" applyNumberFormat="1"/>
    <xf numFmtId="166" fontId="2" fillId="0" borderId="0" xfId="0" applyNumberFormat="1" applyFont="1" applyBorder="1"/>
    <xf numFmtId="166" fontId="0" fillId="0" borderId="0" xfId="0" applyNumberFormat="1" applyBorder="1"/>
    <xf numFmtId="166" fontId="0" fillId="0" borderId="0" xfId="0" applyNumberFormat="1" applyAlignment="1">
      <alignment horizontal="right"/>
    </xf>
    <xf numFmtId="0" fontId="5" fillId="0" borderId="0" xfId="0" applyFont="1"/>
    <xf numFmtId="49" fontId="0" fillId="0" borderId="1" xfId="0" applyNumberFormat="1" applyBorder="1"/>
    <xf numFmtId="0" fontId="0" fillId="0" borderId="14" xfId="0" applyFill="1" applyBorder="1"/>
    <xf numFmtId="0" fontId="0" fillId="0" borderId="54" xfId="0" applyBorder="1"/>
    <xf numFmtId="0" fontId="0" fillId="0" borderId="47" xfId="0" applyBorder="1"/>
    <xf numFmtId="0" fontId="0" fillId="0" borderId="55" xfId="0" applyBorder="1"/>
    <xf numFmtId="166" fontId="0" fillId="0" borderId="20" xfId="0" applyNumberFormat="1" applyBorder="1"/>
    <xf numFmtId="166" fontId="19" fillId="0" borderId="38" xfId="0" applyNumberFormat="1" applyFont="1" applyBorder="1"/>
    <xf numFmtId="49" fontId="10" fillId="0" borderId="37" xfId="0" applyNumberFormat="1" applyFont="1" applyBorder="1"/>
    <xf numFmtId="0" fontId="10" fillId="0" borderId="17" xfId="0" applyFont="1" applyFill="1" applyBorder="1"/>
    <xf numFmtId="0" fontId="20" fillId="0" borderId="17" xfId="0" applyFont="1" applyFill="1" applyBorder="1"/>
    <xf numFmtId="166" fontId="21" fillId="0" borderId="38" xfId="0" applyNumberFormat="1" applyFont="1" applyBorder="1"/>
    <xf numFmtId="49" fontId="21" fillId="0" borderId="37" xfId="0" applyNumberFormat="1" applyFont="1" applyBorder="1"/>
    <xf numFmtId="49" fontId="22" fillId="0" borderId="37" xfId="0" applyNumberFormat="1" applyFont="1" applyBorder="1"/>
    <xf numFmtId="166" fontId="22" fillId="0" borderId="38" xfId="0" applyNumberFormat="1" applyFont="1" applyBorder="1"/>
    <xf numFmtId="0" fontId="0" fillId="0" borderId="52" xfId="0" applyFill="1" applyBorder="1"/>
    <xf numFmtId="49" fontId="23" fillId="0" borderId="37" xfId="0" applyNumberFormat="1" applyFont="1" applyBorder="1"/>
    <xf numFmtId="166" fontId="23" fillId="0" borderId="38" xfId="0" applyNumberFormat="1" applyFont="1" applyBorder="1"/>
    <xf numFmtId="49" fontId="19" fillId="0" borderId="37" xfId="0" applyNumberFormat="1" applyFont="1" applyBorder="1"/>
    <xf numFmtId="49" fontId="24" fillId="0" borderId="37" xfId="0" applyNumberFormat="1" applyFont="1" applyBorder="1"/>
    <xf numFmtId="49" fontId="25" fillId="0" borderId="37" xfId="0" applyNumberFormat="1" applyFont="1" applyBorder="1"/>
    <xf numFmtId="166" fontId="24" fillId="0" borderId="38" xfId="0" applyNumberFormat="1" applyFont="1" applyBorder="1"/>
    <xf numFmtId="49" fontId="26" fillId="0" borderId="37" xfId="0" applyNumberFormat="1" applyFont="1" applyBorder="1"/>
    <xf numFmtId="166" fontId="26" fillId="0" borderId="38" xfId="0" applyNumberFormat="1" applyFont="1" applyBorder="1"/>
    <xf numFmtId="0" fontId="10" fillId="0" borderId="18" xfId="0" applyFont="1" applyBorder="1"/>
    <xf numFmtId="166" fontId="10" fillId="0" borderId="20" xfId="0" applyNumberFormat="1" applyFont="1" applyBorder="1"/>
    <xf numFmtId="166" fontId="0" fillId="0" borderId="0" xfId="0" applyNumberFormat="1" applyFill="1" applyBorder="1" applyAlignment="1">
      <alignment horizontal="right"/>
    </xf>
    <xf numFmtId="1" fontId="3" fillId="0" borderId="33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/>
    <xf numFmtId="166" fontId="2" fillId="0" borderId="20" xfId="0" applyNumberFormat="1" applyFont="1" applyBorder="1"/>
    <xf numFmtId="1" fontId="2" fillId="0" borderId="14" xfId="0" applyNumberFormat="1" applyFont="1" applyBorder="1"/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 wrapText="1"/>
    </xf>
    <xf numFmtId="167" fontId="2" fillId="0" borderId="2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165" fontId="2" fillId="0" borderId="13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7" fontId="1" fillId="0" borderId="14" xfId="0" applyNumberFormat="1" applyFont="1" applyBorder="1" applyAlignment="1">
      <alignment horizontal="center"/>
    </xf>
    <xf numFmtId="167" fontId="1" fillId="0" borderId="16" xfId="0" applyNumberFormat="1" applyFont="1" applyBorder="1" applyAlignment="1">
      <alignment horizontal="center"/>
    </xf>
    <xf numFmtId="167" fontId="1" fillId="0" borderId="2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4" xfId="0" applyBorder="1" applyAlignment="1">
      <alignment horizontal="center"/>
    </xf>
    <xf numFmtId="167" fontId="0" fillId="0" borderId="51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1" xfId="0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167" fontId="1" fillId="0" borderId="2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49" fontId="5" fillId="0" borderId="56" xfId="0" applyNumberFormat="1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7" fontId="0" fillId="0" borderId="21" xfId="0" applyNumberFormat="1" applyBorder="1" applyAlignment="1">
      <alignment horizontal="center"/>
    </xf>
    <xf numFmtId="167" fontId="1" fillId="0" borderId="21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167" fontId="0" fillId="0" borderId="51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67" fontId="0" fillId="0" borderId="21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14" fillId="3" borderId="60" xfId="0" applyFont="1" applyFill="1" applyBorder="1" applyAlignment="1">
      <alignment vertical="center" wrapText="1"/>
    </xf>
    <xf numFmtId="0" fontId="14" fillId="3" borderId="61" xfId="0" applyFont="1" applyFill="1" applyBorder="1" applyAlignment="1">
      <alignment vertical="center" wrapText="1"/>
    </xf>
    <xf numFmtId="0" fontId="14" fillId="3" borderId="62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6" fillId="5" borderId="13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center" wrapText="1"/>
    </xf>
    <xf numFmtId="166" fontId="2" fillId="0" borderId="6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 horizontal="center" wrapText="1"/>
    </xf>
    <xf numFmtId="166" fontId="2" fillId="0" borderId="45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166" fontId="2" fillId="0" borderId="13" xfId="0" applyNumberFormat="1" applyFont="1" applyBorder="1" applyAlignment="1">
      <alignment horizontal="center" wrapText="1"/>
    </xf>
    <xf numFmtId="166" fontId="2" fillId="0" borderId="19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6" fontId="2" fillId="0" borderId="44" xfId="0" applyNumberFormat="1" applyFont="1" applyBorder="1"/>
    <xf numFmtId="14" fontId="0" fillId="0" borderId="0" xfId="0" applyNumberFormat="1"/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27" fillId="0" borderId="0" xfId="0" applyFont="1"/>
    <xf numFmtId="0" fontId="28" fillId="0" borderId="0" xfId="0" applyFont="1" applyAlignment="1"/>
    <xf numFmtId="0" fontId="31" fillId="0" borderId="0" xfId="0" applyFont="1" applyAlignment="1">
      <alignment wrapText="1"/>
    </xf>
    <xf numFmtId="0" fontId="32" fillId="0" borderId="0" xfId="0" applyFont="1"/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2" fillId="0" borderId="1" xfId="0" applyFont="1" applyBorder="1" applyAlignment="1">
      <alignment wrapText="1"/>
    </xf>
    <xf numFmtId="0" fontId="32" fillId="0" borderId="1" xfId="0" applyFont="1" applyBorder="1" applyAlignment="1">
      <alignment horizontal="center" wrapText="1"/>
    </xf>
    <xf numFmtId="0" fontId="32" fillId="0" borderId="1" xfId="0" applyFont="1" applyBorder="1"/>
    <xf numFmtId="0" fontId="32" fillId="0" borderId="6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7" xfId="0" applyFont="1" applyBorder="1" applyAlignment="1">
      <alignment horizontal="center" wrapText="1"/>
    </xf>
    <xf numFmtId="0" fontId="32" fillId="0" borderId="46" xfId="0" applyFont="1" applyBorder="1" applyAlignment="1">
      <alignment horizontal="center" wrapText="1"/>
    </xf>
    <xf numFmtId="0" fontId="32" fillId="0" borderId="52" xfId="0" applyFont="1" applyBorder="1" applyAlignment="1">
      <alignment horizontal="center" wrapText="1"/>
    </xf>
    <xf numFmtId="0" fontId="32" fillId="0" borderId="8" xfId="0" applyFont="1" applyBorder="1" applyAlignment="1">
      <alignment horizontal="center" wrapText="1"/>
    </xf>
    <xf numFmtId="0" fontId="32" fillId="0" borderId="63" xfId="0" applyFont="1" applyBorder="1" applyAlignment="1">
      <alignment horizontal="center" wrapText="1"/>
    </xf>
    <xf numFmtId="49" fontId="32" fillId="0" borderId="1" xfId="0" applyNumberFormat="1" applyFont="1" applyBorder="1"/>
    <xf numFmtId="0" fontId="32" fillId="0" borderId="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64" xfId="0" applyFont="1" applyBorder="1" applyAlignment="1">
      <alignment horizontal="center" wrapText="1"/>
    </xf>
    <xf numFmtId="0" fontId="30" fillId="0" borderId="7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left" wrapText="1"/>
    </xf>
    <xf numFmtId="1" fontId="32" fillId="0" borderId="1" xfId="0" applyNumberFormat="1" applyFont="1" applyBorder="1" applyAlignment="1">
      <alignment horizontal="center"/>
    </xf>
    <xf numFmtId="0" fontId="32" fillId="0" borderId="9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14</xdr:row>
      <xdr:rowOff>161925</xdr:rowOff>
    </xdr:to>
    <xdr:pic>
      <xdr:nvPicPr>
        <xdr:cNvPr id="3" name="Рисунок 2" descr="http://www.woodyman.ru/_pu/35/3149065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19425" cy="282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tehnopost.kiev.ua/otoplenie/13-teplotvornost-drevesiny-drova.html" TargetMode="External"/><Relationship Id="rId13" Type="http://schemas.openxmlformats.org/officeDocument/2006/relationships/hyperlink" Target="http://tehnopost.kiev.ua/otoplenie/13-teplotvornost-drevesiny-drova.html" TargetMode="External"/><Relationship Id="rId18" Type="http://schemas.openxmlformats.org/officeDocument/2006/relationships/hyperlink" Target="http://tehnopost.kiev.ua/otoplenie/13-teplotvornost-drevesiny-drova.html" TargetMode="External"/><Relationship Id="rId3" Type="http://schemas.openxmlformats.org/officeDocument/2006/relationships/hyperlink" Target="http://tehnopost.kiev.ua/otoplenie/13-teplotvornost-drevesiny-drova.html" TargetMode="External"/><Relationship Id="rId21" Type="http://schemas.openxmlformats.org/officeDocument/2006/relationships/hyperlink" Target="http://tehnopost.kiev.ua/otoplenie/6-plotnost-drevesiny-udelnyy-ves.html" TargetMode="External"/><Relationship Id="rId7" Type="http://schemas.openxmlformats.org/officeDocument/2006/relationships/hyperlink" Target="http://tehnopost.kiev.ua/otoplenie/13-teplotvornost-drevesiny-drova.html" TargetMode="External"/><Relationship Id="rId12" Type="http://schemas.openxmlformats.org/officeDocument/2006/relationships/hyperlink" Target="http://tehnopost.kiev.ua/otoplenie/13-teplotvornost-drevesiny-drova.html" TargetMode="External"/><Relationship Id="rId17" Type="http://schemas.openxmlformats.org/officeDocument/2006/relationships/hyperlink" Target="http://tehnopost.kiev.ua/otoplenie/13-teplotvornost-drevesiny-drova.html" TargetMode="External"/><Relationship Id="rId2" Type="http://schemas.openxmlformats.org/officeDocument/2006/relationships/hyperlink" Target="http://tehnopost.kiev.ua/otoplenie/13-teplotvornost-drevesiny-drova.html" TargetMode="External"/><Relationship Id="rId16" Type="http://schemas.openxmlformats.org/officeDocument/2006/relationships/hyperlink" Target="http://tehnopost.kiev.ua/otoplenie/13-teplotvornost-drevesiny-drova.html" TargetMode="External"/><Relationship Id="rId20" Type="http://schemas.openxmlformats.org/officeDocument/2006/relationships/hyperlink" Target="http://tehnopost.kiev.ua/otoplenie/13-teplotvornost-drevesiny-drova.html" TargetMode="External"/><Relationship Id="rId1" Type="http://schemas.openxmlformats.org/officeDocument/2006/relationships/hyperlink" Target="http://tehnopost.kiev.ua/otoplenie/13-teplotvornost-drevesiny-drova.html" TargetMode="External"/><Relationship Id="rId6" Type="http://schemas.openxmlformats.org/officeDocument/2006/relationships/hyperlink" Target="http://tehnopost.kiev.ua/otoplenie/13-teplotvornost-drevesiny-drova.html" TargetMode="External"/><Relationship Id="rId11" Type="http://schemas.openxmlformats.org/officeDocument/2006/relationships/hyperlink" Target="http://tehnopost.kiev.ua/otoplenie/13-teplotvornost-drevesiny-drova.html" TargetMode="External"/><Relationship Id="rId5" Type="http://schemas.openxmlformats.org/officeDocument/2006/relationships/hyperlink" Target="http://tehnopost.kiev.ua/otoplenie/13-teplotvornost-drevesiny-drova.html" TargetMode="External"/><Relationship Id="rId15" Type="http://schemas.openxmlformats.org/officeDocument/2006/relationships/hyperlink" Target="http://tehnopost.kiev.ua/otoplenie/13-teplotvornost-drevesiny-drova.html" TargetMode="External"/><Relationship Id="rId23" Type="http://schemas.openxmlformats.org/officeDocument/2006/relationships/hyperlink" Target="http://tehnopost.kiev.ua/otoplenie/6-plotnost-drevesiny-udelnyy-ves.html" TargetMode="External"/><Relationship Id="rId10" Type="http://schemas.openxmlformats.org/officeDocument/2006/relationships/hyperlink" Target="http://tehnopost.kiev.ua/otoplenie/13-teplotvornost-drevesiny-drova.html" TargetMode="External"/><Relationship Id="rId19" Type="http://schemas.openxmlformats.org/officeDocument/2006/relationships/hyperlink" Target="http://tehnopost.kiev.ua/otoplenie/13-teplotvornost-drevesiny-drova.html" TargetMode="External"/><Relationship Id="rId4" Type="http://schemas.openxmlformats.org/officeDocument/2006/relationships/hyperlink" Target="http://tehnopost.kiev.ua/otoplenie/13-teplotvornost-drevesiny-drova.html" TargetMode="External"/><Relationship Id="rId9" Type="http://schemas.openxmlformats.org/officeDocument/2006/relationships/hyperlink" Target="http://tehnopost.kiev.ua/otoplenie/13-teplotvornost-drevesiny-drova.html" TargetMode="External"/><Relationship Id="rId14" Type="http://schemas.openxmlformats.org/officeDocument/2006/relationships/hyperlink" Target="http://tehnopost.kiev.ua/otoplenie/13-teplotvornost-drevesiny-drova.html" TargetMode="External"/><Relationship Id="rId22" Type="http://schemas.openxmlformats.org/officeDocument/2006/relationships/hyperlink" Target="http://tehnopost.kiev.ua/otoplenie/6-plotnost-drevesiny-udelnyy-ve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275"/>
  <sheetViews>
    <sheetView zoomScale="80" zoomScaleNormal="80" workbookViewId="0">
      <selection activeCell="K40" sqref="K40"/>
    </sheetView>
  </sheetViews>
  <sheetFormatPr defaultRowHeight="15" x14ac:dyDescent="0.25"/>
  <cols>
    <col min="1" max="1" width="7.5703125" style="7" customWidth="1"/>
    <col min="2" max="2" width="30.5703125" customWidth="1"/>
    <col min="3" max="3" width="23.140625" customWidth="1"/>
    <col min="4" max="4" width="19" customWidth="1"/>
    <col min="5" max="5" width="26.42578125" customWidth="1"/>
    <col min="6" max="6" width="26" customWidth="1"/>
    <col min="7" max="7" width="25.85546875" customWidth="1"/>
    <col min="8" max="9" width="19.28515625" customWidth="1"/>
    <col min="10" max="10" width="19.28515625" hidden="1" customWidth="1"/>
    <col min="11" max="11" width="19.28515625" style="50" customWidth="1"/>
    <col min="12" max="16" width="0" hidden="1" customWidth="1"/>
    <col min="17" max="17" width="20.5703125" customWidth="1"/>
  </cols>
  <sheetData>
    <row r="2" spans="1:34" ht="15.75" thickBot="1" x14ac:dyDescent="0.3"/>
    <row r="3" spans="1:34" ht="32.25" customHeight="1" x14ac:dyDescent="0.25">
      <c r="A3" s="203" t="s">
        <v>0</v>
      </c>
      <c r="B3" s="197" t="s">
        <v>8</v>
      </c>
      <c r="C3" s="207" t="s">
        <v>49</v>
      </c>
      <c r="D3" s="208"/>
      <c r="E3" s="205" t="s">
        <v>4</v>
      </c>
      <c r="F3" s="205" t="s">
        <v>5</v>
      </c>
      <c r="G3" s="197" t="s">
        <v>147</v>
      </c>
      <c r="H3" s="199" t="s">
        <v>167</v>
      </c>
      <c r="I3" s="271" t="s">
        <v>154</v>
      </c>
      <c r="J3" s="237" t="s">
        <v>51</v>
      </c>
      <c r="K3" s="201" t="s">
        <v>148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9.25" customHeight="1" thickBot="1" x14ac:dyDescent="0.3">
      <c r="A4" s="204"/>
      <c r="B4" s="198"/>
      <c r="C4" s="17" t="s">
        <v>3</v>
      </c>
      <c r="D4" s="17" t="s">
        <v>2</v>
      </c>
      <c r="E4" s="206"/>
      <c r="F4" s="209"/>
      <c r="G4" s="198"/>
      <c r="H4" s="200"/>
      <c r="I4" s="272"/>
      <c r="J4" s="238"/>
      <c r="K4" s="20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7" customFormat="1" ht="15.75" thickBot="1" x14ac:dyDescent="0.3">
      <c r="A5" s="21">
        <v>1</v>
      </c>
      <c r="B5" s="19">
        <v>2</v>
      </c>
      <c r="C5" s="20">
        <v>5</v>
      </c>
      <c r="D5" s="19">
        <v>6</v>
      </c>
      <c r="E5" s="19">
        <v>7</v>
      </c>
      <c r="F5" s="19">
        <v>8</v>
      </c>
      <c r="G5" s="19">
        <v>9</v>
      </c>
      <c r="H5" s="19">
        <v>10</v>
      </c>
      <c r="I5" s="39"/>
      <c r="J5" s="22">
        <v>11</v>
      </c>
      <c r="K5" s="51">
        <v>12</v>
      </c>
      <c r="L5" s="4">
        <v>11</v>
      </c>
      <c r="M5" s="2">
        <v>12</v>
      </c>
      <c r="N5" s="2">
        <v>13</v>
      </c>
      <c r="O5" s="2">
        <v>14</v>
      </c>
      <c r="P5" s="2">
        <v>15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 thickBot="1" x14ac:dyDescent="0.3">
      <c r="A6" s="219" t="s">
        <v>19</v>
      </c>
      <c r="B6" s="220"/>
      <c r="C6" s="220"/>
      <c r="D6" s="220"/>
      <c r="E6" s="220"/>
      <c r="F6" s="220"/>
      <c r="G6" s="220"/>
      <c r="H6" s="220"/>
      <c r="I6" s="220"/>
      <c r="J6" s="220"/>
      <c r="K6" s="2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122" customFormat="1" x14ac:dyDescent="0.25">
      <c r="A7" s="8" t="s">
        <v>6</v>
      </c>
      <c r="B7" s="9" t="s">
        <v>9</v>
      </c>
      <c r="C7" s="213">
        <v>3.601E-2</v>
      </c>
      <c r="D7" s="215">
        <v>9</v>
      </c>
      <c r="E7" s="217">
        <f>C7*D7</f>
        <v>0.32408999999999999</v>
      </c>
      <c r="F7" s="215">
        <v>7</v>
      </c>
      <c r="G7" s="217">
        <f>E7/F7</f>
        <v>4.6298571428571425E-2</v>
      </c>
      <c r="H7" s="10">
        <v>0.76800000000000002</v>
      </c>
      <c r="I7" s="40"/>
      <c r="J7" s="40"/>
      <c r="K7" s="45">
        <f>G7/H7</f>
        <v>6.0284598214285709E-2</v>
      </c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s="122" customFormat="1" ht="15.75" thickBot="1" x14ac:dyDescent="0.3">
      <c r="A8" s="12" t="s">
        <v>7</v>
      </c>
      <c r="B8" s="13" t="s">
        <v>10</v>
      </c>
      <c r="C8" s="214"/>
      <c r="D8" s="216"/>
      <c r="E8" s="218"/>
      <c r="F8" s="216"/>
      <c r="G8" s="218"/>
      <c r="H8" s="14">
        <v>0.26600000000000001</v>
      </c>
      <c r="I8" s="41">
        <v>0.65</v>
      </c>
      <c r="J8" s="41"/>
      <c r="K8" s="46">
        <f>G7/H8/I8</f>
        <v>0.26777658431793766</v>
      </c>
      <c r="L8" s="121"/>
      <c r="M8" s="121"/>
      <c r="N8" s="121"/>
      <c r="O8" s="123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</row>
    <row r="9" spans="1:34" s="127" customFormat="1" ht="15.75" customHeight="1" thickBot="1" x14ac:dyDescent="0.3">
      <c r="A9" s="210" t="s">
        <v>14</v>
      </c>
      <c r="B9" s="211"/>
      <c r="C9" s="211"/>
      <c r="D9" s="211"/>
      <c r="E9" s="211"/>
      <c r="F9" s="211"/>
      <c r="G9" s="211"/>
      <c r="H9" s="211"/>
      <c r="I9" s="211"/>
      <c r="J9" s="211"/>
      <c r="K9" s="2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127" customFormat="1" x14ac:dyDescent="0.25">
      <c r="A10" s="8" t="s">
        <v>11</v>
      </c>
      <c r="B10" s="9" t="s">
        <v>9</v>
      </c>
      <c r="C10" s="213">
        <v>5.1900000000000002E-2</v>
      </c>
      <c r="D10" s="215">
        <v>9</v>
      </c>
      <c r="E10" s="217">
        <f t="shared" ref="E10" si="0">C10*D10</f>
        <v>0.46710000000000002</v>
      </c>
      <c r="F10" s="215">
        <v>7</v>
      </c>
      <c r="G10" s="217">
        <f t="shared" ref="G10" si="1">E10/F10</f>
        <v>6.6728571428571429E-2</v>
      </c>
      <c r="H10" s="10">
        <v>0.46700000000000003</v>
      </c>
      <c r="I10" s="40"/>
      <c r="J10" s="40"/>
      <c r="K10" s="45">
        <f>G10/H10</f>
        <v>0.14288773325175894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127" customFormat="1" ht="15.75" thickBot="1" x14ac:dyDescent="0.3">
      <c r="A11" s="16" t="s">
        <v>12</v>
      </c>
      <c r="B11" s="13" t="s">
        <v>10</v>
      </c>
      <c r="C11" s="214"/>
      <c r="D11" s="216"/>
      <c r="E11" s="218"/>
      <c r="F11" s="216"/>
      <c r="G11" s="218"/>
      <c r="H11" s="14">
        <v>0.26600000000000001</v>
      </c>
      <c r="I11" s="42">
        <v>0.65</v>
      </c>
      <c r="J11" s="42"/>
      <c r="K11" s="49">
        <f>G10/H11/I11</f>
        <v>0.38593737089977692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122" customFormat="1" ht="15.75" thickBot="1" x14ac:dyDescent="0.3">
      <c r="A12" s="210" t="s">
        <v>16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2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</row>
    <row r="13" spans="1:34" s="122" customFormat="1" x14ac:dyDescent="0.25">
      <c r="A13" s="8" t="s">
        <v>17</v>
      </c>
      <c r="B13" s="9" t="s">
        <v>165</v>
      </c>
      <c r="C13" s="213">
        <v>4.2000000000000003E-2</v>
      </c>
      <c r="D13" s="215">
        <v>10</v>
      </c>
      <c r="E13" s="217">
        <f t="shared" ref="E13" si="2">C13*D13</f>
        <v>0.42000000000000004</v>
      </c>
      <c r="F13" s="215">
        <v>7</v>
      </c>
      <c r="G13" s="217">
        <f t="shared" ref="G13" si="3">E13/F13</f>
        <v>6.0000000000000005E-2</v>
      </c>
      <c r="H13" s="10">
        <v>0.76800000000000002</v>
      </c>
      <c r="I13" s="120" t="s">
        <v>13</v>
      </c>
      <c r="J13" s="120" t="s">
        <v>13</v>
      </c>
      <c r="K13" s="45">
        <f>G13/H13</f>
        <v>7.8125E-2</v>
      </c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</row>
    <row r="14" spans="1:34" s="122" customFormat="1" ht="15.75" thickBot="1" x14ac:dyDescent="0.3">
      <c r="A14" s="12" t="s">
        <v>18</v>
      </c>
      <c r="B14" s="13" t="s">
        <v>10</v>
      </c>
      <c r="C14" s="214"/>
      <c r="D14" s="216"/>
      <c r="E14" s="218"/>
      <c r="F14" s="216"/>
      <c r="G14" s="218"/>
      <c r="H14" s="14">
        <v>0.26600000000000001</v>
      </c>
      <c r="I14" s="41">
        <v>0.65</v>
      </c>
      <c r="J14" s="41"/>
      <c r="K14" s="46">
        <f>G13/H14/I14</f>
        <v>0.34702139965297862</v>
      </c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</row>
    <row r="15" spans="1:34" s="122" customFormat="1" ht="15.75" thickBot="1" x14ac:dyDescent="0.3">
      <c r="A15" s="210" t="s">
        <v>20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2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34" s="122" customFormat="1" x14ac:dyDescent="0.25">
      <c r="A16" s="8" t="s">
        <v>21</v>
      </c>
      <c r="B16" s="9" t="s">
        <v>165</v>
      </c>
      <c r="C16" s="213">
        <v>5.9700000000000003E-2</v>
      </c>
      <c r="D16" s="215">
        <v>9</v>
      </c>
      <c r="E16" s="217">
        <f>C16*D16</f>
        <v>0.5373</v>
      </c>
      <c r="F16" s="215">
        <v>7</v>
      </c>
      <c r="G16" s="217">
        <f>E16/F16</f>
        <v>7.6757142857142857E-2</v>
      </c>
      <c r="H16" s="10">
        <v>0.76800000000000002</v>
      </c>
      <c r="I16" s="120" t="s">
        <v>13</v>
      </c>
      <c r="J16" s="120"/>
      <c r="K16" s="45">
        <f>G16/H16</f>
        <v>9.9944196428571427E-2</v>
      </c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</row>
    <row r="17" spans="1:34" s="122" customFormat="1" ht="15.75" thickBot="1" x14ac:dyDescent="0.3">
      <c r="A17" s="12" t="s">
        <v>22</v>
      </c>
      <c r="B17" s="13" t="s">
        <v>10</v>
      </c>
      <c r="C17" s="214"/>
      <c r="D17" s="216"/>
      <c r="E17" s="218"/>
      <c r="F17" s="216"/>
      <c r="G17" s="218"/>
      <c r="H17" s="14">
        <v>0.26600000000000001</v>
      </c>
      <c r="I17" s="41">
        <v>0.65</v>
      </c>
      <c r="J17" s="41"/>
      <c r="K17" s="46">
        <f>H17/I17</f>
        <v>0.40923076923076923</v>
      </c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s="122" customFormat="1" ht="15.75" thickBot="1" x14ac:dyDescent="0.3">
      <c r="A18" s="210" t="s">
        <v>23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2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</row>
    <row r="19" spans="1:34" s="122" customFormat="1" x14ac:dyDescent="0.25">
      <c r="A19" s="8" t="s">
        <v>24</v>
      </c>
      <c r="B19" s="9" t="s">
        <v>9</v>
      </c>
      <c r="C19" s="213">
        <v>5.5899999999999998E-2</v>
      </c>
      <c r="D19" s="215">
        <v>9</v>
      </c>
      <c r="E19" s="217">
        <f t="shared" ref="E19" si="4">C19*D19</f>
        <v>0.50309999999999999</v>
      </c>
      <c r="F19" s="215">
        <v>7</v>
      </c>
      <c r="G19" s="217">
        <f t="shared" ref="G19" si="5">E19/F19</f>
        <v>7.1871428571428572E-2</v>
      </c>
      <c r="H19" s="10">
        <v>0.76800000000000002</v>
      </c>
      <c r="I19" s="40"/>
      <c r="J19" s="40"/>
      <c r="K19" s="45">
        <f>G19/H19</f>
        <v>9.3582589285714279E-2</v>
      </c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</row>
    <row r="20" spans="1:34" s="122" customFormat="1" ht="15.75" thickBot="1" x14ac:dyDescent="0.3">
      <c r="A20" s="12" t="s">
        <v>25</v>
      </c>
      <c r="B20" s="13" t="s">
        <v>10</v>
      </c>
      <c r="C20" s="214"/>
      <c r="D20" s="216"/>
      <c r="E20" s="218"/>
      <c r="F20" s="216"/>
      <c r="G20" s="218"/>
      <c r="H20" s="14">
        <v>0.26600000000000001</v>
      </c>
      <c r="I20" s="41">
        <v>0.65</v>
      </c>
      <c r="J20" s="41"/>
      <c r="K20" s="46">
        <f>G19/H20/I20</f>
        <v>0.41568206229860366</v>
      </c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</row>
    <row r="21" spans="1:34" s="122" customFormat="1" ht="15.75" thickBot="1" x14ac:dyDescent="0.3">
      <c r="A21" s="222" t="s">
        <v>26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4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  <row r="22" spans="1:34" s="122" customFormat="1" x14ac:dyDescent="0.25">
      <c r="A22" s="11" t="s">
        <v>27</v>
      </c>
      <c r="B22" s="9" t="s">
        <v>9</v>
      </c>
      <c r="C22" s="225">
        <v>5.3499999999999999E-2</v>
      </c>
      <c r="D22" s="226">
        <v>9</v>
      </c>
      <c r="E22" s="227">
        <f t="shared" ref="E22" si="6">C22*D22</f>
        <v>0.48149999999999998</v>
      </c>
      <c r="F22" s="226">
        <v>7</v>
      </c>
      <c r="G22" s="227">
        <f t="shared" ref="G22" si="7">E22/F22</f>
        <v>6.8785714285714283E-2</v>
      </c>
      <c r="H22" s="10">
        <v>0.76800000000000002</v>
      </c>
      <c r="I22" s="40"/>
      <c r="J22" s="43"/>
      <c r="K22" s="52">
        <f>G22/H22</f>
        <v>8.9564732142857137E-2</v>
      </c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</row>
    <row r="23" spans="1:34" s="122" customFormat="1" ht="15.75" thickBot="1" x14ac:dyDescent="0.3">
      <c r="A23" s="12" t="s">
        <v>28</v>
      </c>
      <c r="B23" s="13" t="s">
        <v>10</v>
      </c>
      <c r="C23" s="214"/>
      <c r="D23" s="216"/>
      <c r="E23" s="218"/>
      <c r="F23" s="216"/>
      <c r="G23" s="218"/>
      <c r="H23" s="14">
        <v>0.26600000000000001</v>
      </c>
      <c r="I23" s="41">
        <v>0.65</v>
      </c>
      <c r="J23" s="41"/>
      <c r="K23" s="46">
        <f>G22/H23/I23</f>
        <v>0.39783524745930754</v>
      </c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</row>
    <row r="24" spans="1:34" s="122" customFormat="1" ht="15.75" thickBot="1" x14ac:dyDescent="0.3">
      <c r="A24" s="228" t="s">
        <v>31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30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</row>
    <row r="25" spans="1:34" s="122" customFormat="1" x14ac:dyDescent="0.25">
      <c r="A25" s="11" t="s">
        <v>29</v>
      </c>
      <c r="B25" s="9" t="s">
        <v>9</v>
      </c>
      <c r="C25" s="225">
        <v>3.6299999999999999E-2</v>
      </c>
      <c r="D25" s="226">
        <v>9</v>
      </c>
      <c r="E25" s="227">
        <f t="shared" ref="E25" si="8">C25*D25</f>
        <v>0.32669999999999999</v>
      </c>
      <c r="F25" s="226">
        <v>7</v>
      </c>
      <c r="G25" s="227">
        <f t="shared" ref="G25" si="9">E25/F25</f>
        <v>4.6671428571428572E-2</v>
      </c>
      <c r="H25" s="10">
        <v>0.76800000000000002</v>
      </c>
      <c r="I25" s="40"/>
      <c r="J25" s="43"/>
      <c r="K25" s="52">
        <f>G25/H25</f>
        <v>6.0770089285714285E-2</v>
      </c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</row>
    <row r="26" spans="1:34" s="122" customFormat="1" ht="15.75" thickBot="1" x14ac:dyDescent="0.3">
      <c r="A26" s="23" t="s">
        <v>30</v>
      </c>
      <c r="B26" s="6" t="s">
        <v>10</v>
      </c>
      <c r="C26" s="231"/>
      <c r="D26" s="232"/>
      <c r="E26" s="233"/>
      <c r="F26" s="232"/>
      <c r="G26" s="233"/>
      <c r="H26" s="14">
        <v>0.26600000000000001</v>
      </c>
      <c r="I26" s="41">
        <v>0.65</v>
      </c>
      <c r="J26" s="44"/>
      <c r="K26" s="53">
        <f>G25/H26/I26</f>
        <v>0.26993307444435261</v>
      </c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</row>
    <row r="27" spans="1:34" s="122" customFormat="1" ht="15.75" thickBot="1" x14ac:dyDescent="0.3">
      <c r="A27" s="222" t="s">
        <v>32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4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</row>
    <row r="28" spans="1:34" s="122" customFormat="1" x14ac:dyDescent="0.25">
      <c r="A28" s="11" t="s">
        <v>33</v>
      </c>
      <c r="B28" s="9" t="s">
        <v>9</v>
      </c>
      <c r="C28" s="225">
        <v>4.7280000000000003E-2</v>
      </c>
      <c r="D28" s="226">
        <v>9</v>
      </c>
      <c r="E28" s="227">
        <f>C28*D28</f>
        <v>0.42552000000000001</v>
      </c>
      <c r="F28" s="226">
        <v>7</v>
      </c>
      <c r="G28" s="227">
        <f>E28/F28</f>
        <v>6.0788571428571428E-2</v>
      </c>
      <c r="H28" s="10">
        <v>0.76800000000000002</v>
      </c>
      <c r="I28" s="40"/>
      <c r="J28" s="43"/>
      <c r="K28" s="52">
        <f>G28/H28</f>
        <v>7.9151785714285716E-2</v>
      </c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</row>
    <row r="29" spans="1:34" s="122" customFormat="1" ht="15.75" thickBot="1" x14ac:dyDescent="0.3">
      <c r="A29" s="12" t="s">
        <v>34</v>
      </c>
      <c r="B29" s="13" t="s">
        <v>10</v>
      </c>
      <c r="C29" s="214"/>
      <c r="D29" s="216"/>
      <c r="E29" s="218"/>
      <c r="F29" s="216"/>
      <c r="G29" s="218"/>
      <c r="H29" s="14">
        <v>0.26600000000000001</v>
      </c>
      <c r="I29" s="41">
        <v>0.76</v>
      </c>
      <c r="J29" s="41"/>
      <c r="K29" s="46">
        <f>G28/H29/I29</f>
        <v>0.30069534739103393</v>
      </c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</row>
    <row r="30" spans="1:34" s="122" customFormat="1" ht="15.75" thickBot="1" x14ac:dyDescent="0.3">
      <c r="A30" s="210" t="s">
        <v>37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2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</row>
    <row r="31" spans="1:34" s="122" customFormat="1" x14ac:dyDescent="0.25">
      <c r="A31" s="11" t="s">
        <v>35</v>
      </c>
      <c r="B31" s="9" t="s">
        <v>9</v>
      </c>
      <c r="C31" s="213">
        <v>3.61E-2</v>
      </c>
      <c r="D31" s="215">
        <v>9</v>
      </c>
      <c r="E31" s="217">
        <f t="shared" ref="E31" si="10">C31*D31</f>
        <v>0.32490000000000002</v>
      </c>
      <c r="F31" s="215">
        <v>7</v>
      </c>
      <c r="G31" s="217">
        <f t="shared" ref="G31" si="11">E31/F31</f>
        <v>4.641428571428572E-2</v>
      </c>
      <c r="H31" s="10">
        <v>0.76800000000000002</v>
      </c>
      <c r="I31" s="40"/>
      <c r="J31" s="43"/>
      <c r="K31" s="52">
        <f>G31/H31</f>
        <v>6.0435267857142864E-2</v>
      </c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</row>
    <row r="32" spans="1:34" s="122" customFormat="1" ht="15.75" thickBot="1" x14ac:dyDescent="0.3">
      <c r="A32" s="12" t="s">
        <v>36</v>
      </c>
      <c r="B32" s="13" t="s">
        <v>10</v>
      </c>
      <c r="C32" s="214"/>
      <c r="D32" s="216"/>
      <c r="E32" s="218"/>
      <c r="F32" s="216"/>
      <c r="G32" s="218"/>
      <c r="H32" s="14">
        <v>0.26600000000000001</v>
      </c>
      <c r="I32" s="41">
        <v>0.65</v>
      </c>
      <c r="J32" s="41"/>
      <c r="K32" s="46">
        <f>G31/H32/I32</f>
        <v>0.26844583987441129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</row>
    <row r="33" spans="1:34" s="122" customFormat="1" ht="15.75" thickBot="1" x14ac:dyDescent="0.3">
      <c r="A33" s="210" t="s">
        <v>38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2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</row>
    <row r="34" spans="1:34" s="122" customFormat="1" x14ac:dyDescent="0.25">
      <c r="A34" s="11" t="s">
        <v>39</v>
      </c>
      <c r="B34" s="5" t="s">
        <v>166</v>
      </c>
      <c r="C34" s="282">
        <v>4.8239999999999998E-2</v>
      </c>
      <c r="D34" s="234">
        <v>9</v>
      </c>
      <c r="E34" s="235">
        <f t="shared" ref="E34" si="12">C34*D34</f>
        <v>0.43415999999999999</v>
      </c>
      <c r="F34" s="234">
        <v>7</v>
      </c>
      <c r="G34" s="235">
        <f t="shared" ref="G34" si="13">E34/F34</f>
        <v>6.2022857142857143E-2</v>
      </c>
      <c r="H34" s="119" t="s">
        <v>13</v>
      </c>
      <c r="I34" s="120"/>
      <c r="J34" s="128"/>
      <c r="K34" s="129" t="s">
        <v>13</v>
      </c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</row>
    <row r="35" spans="1:34" s="122" customFormat="1" ht="15.75" thickBot="1" x14ac:dyDescent="0.3">
      <c r="A35" s="12" t="s">
        <v>40</v>
      </c>
      <c r="B35" s="13" t="s">
        <v>10</v>
      </c>
      <c r="C35" s="283"/>
      <c r="D35" s="206"/>
      <c r="E35" s="236"/>
      <c r="F35" s="206"/>
      <c r="G35" s="236"/>
      <c r="H35" s="14">
        <v>0.26600000000000001</v>
      </c>
      <c r="I35" s="41">
        <v>0.65</v>
      </c>
      <c r="J35" s="41"/>
      <c r="K35" s="46">
        <f>G34/H35/I35</f>
        <v>0.35872097826985044</v>
      </c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</row>
    <row r="36" spans="1:34" s="122" customFormat="1" ht="15.75" thickBot="1" x14ac:dyDescent="0.3">
      <c r="A36" s="276" t="s">
        <v>42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8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</row>
    <row r="37" spans="1:34" s="122" customFormat="1" x14ac:dyDescent="0.25">
      <c r="A37" s="11" t="s">
        <v>43</v>
      </c>
      <c r="B37" s="9" t="s">
        <v>9</v>
      </c>
      <c r="C37" s="225">
        <v>2.9669999999999998E-2</v>
      </c>
      <c r="D37" s="226">
        <v>9</v>
      </c>
      <c r="E37" s="227">
        <f t="shared" ref="E37" si="14">C37*D37</f>
        <v>0.26702999999999999</v>
      </c>
      <c r="F37" s="226">
        <v>7</v>
      </c>
      <c r="G37" s="227">
        <f t="shared" ref="G37" si="15">E37/F37</f>
        <v>3.8147142857142859E-2</v>
      </c>
      <c r="H37" s="10">
        <v>0.76800000000000002</v>
      </c>
      <c r="I37" s="40"/>
      <c r="J37" s="43"/>
      <c r="K37" s="52">
        <f>G37/H37</f>
        <v>4.967075892857143E-2</v>
      </c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</row>
    <row r="38" spans="1:34" s="122" customFormat="1" ht="15.75" thickBot="1" x14ac:dyDescent="0.3">
      <c r="A38" s="12" t="s">
        <v>44</v>
      </c>
      <c r="B38" s="13" t="s">
        <v>10</v>
      </c>
      <c r="C38" s="214"/>
      <c r="D38" s="216"/>
      <c r="E38" s="218"/>
      <c r="F38" s="216"/>
      <c r="G38" s="218"/>
      <c r="H38" s="14">
        <v>0.26600000000000001</v>
      </c>
      <c r="I38" s="41">
        <v>0.65</v>
      </c>
      <c r="J38" s="41"/>
      <c r="K38" s="46">
        <f>G37/H38/I38</f>
        <v>0.22063124845079729</v>
      </c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</row>
    <row r="39" spans="1:34" s="122" customFormat="1" ht="15.75" thickBot="1" x14ac:dyDescent="0.3">
      <c r="A39" s="279" t="s">
        <v>46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1"/>
      <c r="L39" s="124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</row>
    <row r="40" spans="1:34" s="122" customFormat="1" x14ac:dyDescent="0.25">
      <c r="A40" s="11" t="s">
        <v>47</v>
      </c>
      <c r="B40" s="9" t="s">
        <v>9</v>
      </c>
      <c r="C40" s="225">
        <v>2.1930000000000002E-2</v>
      </c>
      <c r="D40" s="226">
        <v>9</v>
      </c>
      <c r="E40" s="227">
        <f t="shared" ref="E40" si="16">C40*D40</f>
        <v>0.19737000000000002</v>
      </c>
      <c r="F40" s="226">
        <v>7</v>
      </c>
      <c r="G40" s="227">
        <f t="shared" ref="G40" si="17">E40/F40</f>
        <v>2.8195714285714289E-2</v>
      </c>
      <c r="H40" s="10">
        <v>0.76800000000000002</v>
      </c>
      <c r="I40" s="40"/>
      <c r="J40" s="43">
        <f>C52</f>
        <v>0.125</v>
      </c>
      <c r="K40" s="52">
        <f>G40/H40</f>
        <v>3.6713169642857146E-2</v>
      </c>
      <c r="L40" s="124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</row>
    <row r="41" spans="1:34" s="122" customFormat="1" ht="15.75" thickBot="1" x14ac:dyDescent="0.3">
      <c r="A41" s="23" t="s">
        <v>48</v>
      </c>
      <c r="B41" s="6" t="s">
        <v>10</v>
      </c>
      <c r="C41" s="231"/>
      <c r="D41" s="232"/>
      <c r="E41" s="233"/>
      <c r="F41" s="232"/>
      <c r="G41" s="233"/>
      <c r="H41" s="14">
        <v>0.26600000000000001</v>
      </c>
      <c r="I41" s="41">
        <v>0.65</v>
      </c>
      <c r="J41" s="44">
        <f>E52</f>
        <v>0.6</v>
      </c>
      <c r="K41" s="53">
        <f>G40/H41/I41</f>
        <v>0.1630752705940676</v>
      </c>
      <c r="L41" s="124"/>
      <c r="M41" s="125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</row>
    <row r="42" spans="1:34" s="122" customFormat="1" ht="15.75" thickBot="1" x14ac:dyDescent="0.3">
      <c r="A42" s="252" t="s">
        <v>87</v>
      </c>
      <c r="B42" s="253"/>
      <c r="C42" s="253"/>
      <c r="D42" s="253"/>
      <c r="E42" s="253"/>
      <c r="F42" s="253"/>
      <c r="G42" s="253"/>
      <c r="H42" s="253"/>
      <c r="I42" s="254"/>
      <c r="J42" s="254"/>
      <c r="K42" s="255"/>
      <c r="L42" s="124"/>
      <c r="M42" s="125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</row>
    <row r="43" spans="1:34" s="122" customFormat="1" x14ac:dyDescent="0.25">
      <c r="A43" s="11" t="s">
        <v>88</v>
      </c>
      <c r="B43" s="5" t="s">
        <v>9</v>
      </c>
      <c r="C43" s="225">
        <v>4.2299999999999997E-2</v>
      </c>
      <c r="D43" s="226">
        <v>12</v>
      </c>
      <c r="E43" s="227">
        <f>C43*D43</f>
        <v>0.50759999999999994</v>
      </c>
      <c r="F43" s="226">
        <v>7</v>
      </c>
      <c r="G43" s="227">
        <f>E43/F43</f>
        <v>7.2514285714285712E-2</v>
      </c>
      <c r="H43" s="10">
        <v>0.76800000000000002</v>
      </c>
      <c r="I43" s="40"/>
      <c r="J43" s="43">
        <f>C76</f>
        <v>0.125</v>
      </c>
      <c r="K43" s="52">
        <f>G43/H43</f>
        <v>9.4419642857142855E-2</v>
      </c>
      <c r="L43" s="124"/>
      <c r="M43" s="125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</row>
    <row r="44" spans="1:34" s="122" customFormat="1" ht="15.75" thickBot="1" x14ac:dyDescent="0.3">
      <c r="A44" s="12" t="s">
        <v>89</v>
      </c>
      <c r="B44" s="18" t="s">
        <v>10</v>
      </c>
      <c r="C44" s="214"/>
      <c r="D44" s="216"/>
      <c r="E44" s="218"/>
      <c r="F44" s="216"/>
      <c r="G44" s="218"/>
      <c r="H44" s="14">
        <v>0.26600000000000001</v>
      </c>
      <c r="I44" s="41">
        <v>0.65</v>
      </c>
      <c r="J44" s="41"/>
      <c r="K44" s="46">
        <f>G43/H44/I44</f>
        <v>0.41940014872345699</v>
      </c>
      <c r="L44" s="124"/>
      <c r="M44" s="126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</row>
    <row r="45" spans="1:34" x14ac:dyDescent="0.25">
      <c r="A45" s="112" t="s">
        <v>50</v>
      </c>
      <c r="B45" s="15"/>
      <c r="C45" s="15"/>
      <c r="D45" s="15"/>
      <c r="E45" s="15"/>
      <c r="F45" s="15"/>
      <c r="G45" s="15"/>
      <c r="H45" s="15"/>
      <c r="I45" s="15"/>
      <c r="J45" s="15"/>
      <c r="K45" s="11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5">
      <c r="A46" s="112"/>
      <c r="B46" s="15"/>
      <c r="C46" s="15"/>
      <c r="D46" s="15"/>
      <c r="E46" s="15"/>
      <c r="F46" s="15"/>
      <c r="G46" s="15"/>
      <c r="H46" s="15"/>
      <c r="I46" s="15"/>
      <c r="J46" s="15"/>
      <c r="K46" s="11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thickBot="1" x14ac:dyDescent="0.3">
      <c r="A47" s="114"/>
      <c r="B47" s="115"/>
      <c r="C47" s="116"/>
      <c r="D47" s="115"/>
      <c r="E47" s="115"/>
      <c r="F47" s="115"/>
      <c r="G47" s="115"/>
      <c r="H47" s="262"/>
      <c r="I47" s="262"/>
      <c r="J47" s="262"/>
      <c r="K47" s="263"/>
    </row>
    <row r="48" spans="1:34" x14ac:dyDescent="0.25">
      <c r="A48" s="242" t="s">
        <v>0</v>
      </c>
      <c r="B48" s="245" t="s">
        <v>1</v>
      </c>
      <c r="C48" s="242" t="s">
        <v>150</v>
      </c>
      <c r="D48" s="243"/>
      <c r="E48" s="244" t="s">
        <v>153</v>
      </c>
      <c r="F48" s="245"/>
      <c r="G48" s="245" t="s">
        <v>160</v>
      </c>
      <c r="H48" s="242" t="s">
        <v>161</v>
      </c>
      <c r="I48" s="264"/>
      <c r="J48" s="264" t="s">
        <v>162</v>
      </c>
      <c r="K48" s="243"/>
    </row>
    <row r="49" spans="1:15" ht="30.75" thickBot="1" x14ac:dyDescent="0.3">
      <c r="A49" s="246"/>
      <c r="B49" s="247"/>
      <c r="C49" s="57" t="s">
        <v>151</v>
      </c>
      <c r="D49" s="58" t="s">
        <v>152</v>
      </c>
      <c r="E49" s="56" t="s">
        <v>149</v>
      </c>
      <c r="F49" s="87" t="s">
        <v>58</v>
      </c>
      <c r="G49" s="247"/>
      <c r="H49" s="71" t="s">
        <v>163</v>
      </c>
      <c r="I49" s="47" t="s">
        <v>164</v>
      </c>
      <c r="J49" s="47" t="s">
        <v>163</v>
      </c>
      <c r="K49" s="48" t="s">
        <v>164</v>
      </c>
      <c r="O49">
        <f>70.6/0.768</f>
        <v>91.927083333333329</v>
      </c>
    </row>
    <row r="50" spans="1:15" ht="15.75" hidden="1" thickBot="1" x14ac:dyDescent="0.3">
      <c r="A50" s="33"/>
      <c r="B50" s="34"/>
      <c r="C50" s="34"/>
      <c r="D50" s="34"/>
      <c r="E50" s="34"/>
      <c r="F50" s="88"/>
      <c r="G50" s="101"/>
      <c r="H50" s="55"/>
      <c r="I50" s="55"/>
      <c r="J50" s="55"/>
      <c r="K50" s="117"/>
    </row>
    <row r="51" spans="1:15" ht="15.75" thickBot="1" x14ac:dyDescent="0.3">
      <c r="A51" s="265" t="s">
        <v>68</v>
      </c>
      <c r="B51" s="266"/>
      <c r="C51" s="266"/>
      <c r="D51" s="266"/>
      <c r="E51" s="266"/>
      <c r="F51" s="266"/>
      <c r="G51" s="266"/>
      <c r="H51" s="28"/>
      <c r="I51" s="28"/>
      <c r="J51" s="28"/>
      <c r="K51" s="54"/>
    </row>
    <row r="52" spans="1:15" x14ac:dyDescent="0.25">
      <c r="A52" s="92" t="s">
        <v>6</v>
      </c>
      <c r="B52" s="93" t="s">
        <v>52</v>
      </c>
      <c r="C52" s="62">
        <v>0.125</v>
      </c>
      <c r="D52" s="239">
        <f>K40</f>
        <v>3.6713169642857146E-2</v>
      </c>
      <c r="E52" s="62">
        <v>0.6</v>
      </c>
      <c r="F52" s="256">
        <f>K41</f>
        <v>0.1630752705940676</v>
      </c>
      <c r="G52" s="259">
        <f>G40</f>
        <v>2.8195714285714289E-2</v>
      </c>
      <c r="H52" s="62">
        <f>C52*50</f>
        <v>6.25</v>
      </c>
      <c r="I52" s="32">
        <f>E52*50</f>
        <v>30</v>
      </c>
      <c r="J52" s="103">
        <f>$D$52*50</f>
        <v>1.8356584821428572</v>
      </c>
      <c r="K52" s="104">
        <f>$F$52*50</f>
        <v>8.1537635297033795</v>
      </c>
    </row>
    <row r="53" spans="1:15" x14ac:dyDescent="0.25">
      <c r="A53" s="31" t="s">
        <v>61</v>
      </c>
      <c r="B53" s="59" t="s">
        <v>53</v>
      </c>
      <c r="C53" s="63">
        <v>0.16</v>
      </c>
      <c r="D53" s="240"/>
      <c r="E53" s="65">
        <v>0.66</v>
      </c>
      <c r="F53" s="257"/>
      <c r="G53" s="260"/>
      <c r="H53" s="63">
        <f t="shared" ref="H53:H113" si="18">C53*50</f>
        <v>8</v>
      </c>
      <c r="I53" s="24">
        <f t="shared" ref="I53:I113" si="19">E53*50</f>
        <v>33</v>
      </c>
      <c r="J53" s="25">
        <f t="shared" ref="J53:J59" si="20">$D$52*50</f>
        <v>1.8356584821428572</v>
      </c>
      <c r="K53" s="105">
        <f t="shared" ref="K53:K59" si="21">$F$52*50</f>
        <v>8.1537635297033795</v>
      </c>
    </row>
    <row r="54" spans="1:15" x14ac:dyDescent="0.25">
      <c r="A54" s="31" t="s">
        <v>62</v>
      </c>
      <c r="B54" s="59" t="s">
        <v>54</v>
      </c>
      <c r="C54" s="63">
        <v>0.16</v>
      </c>
      <c r="D54" s="240"/>
      <c r="E54" s="65">
        <v>0.66</v>
      </c>
      <c r="F54" s="257"/>
      <c r="G54" s="260"/>
      <c r="H54" s="63">
        <f t="shared" si="18"/>
        <v>8</v>
      </c>
      <c r="I54" s="24">
        <f t="shared" si="19"/>
        <v>33</v>
      </c>
      <c r="J54" s="25">
        <f t="shared" si="20"/>
        <v>1.8356584821428572</v>
      </c>
      <c r="K54" s="105">
        <f t="shared" si="21"/>
        <v>8.1537635297033795</v>
      </c>
    </row>
    <row r="55" spans="1:15" x14ac:dyDescent="0.25">
      <c r="A55" s="31" t="s">
        <v>63</v>
      </c>
      <c r="B55" s="60" t="s">
        <v>55</v>
      </c>
      <c r="C55" s="63">
        <v>0.125</v>
      </c>
      <c r="D55" s="240"/>
      <c r="E55" s="63">
        <v>0.6</v>
      </c>
      <c r="F55" s="257"/>
      <c r="G55" s="260"/>
      <c r="H55" s="63">
        <f t="shared" si="18"/>
        <v>6.25</v>
      </c>
      <c r="I55" s="24">
        <f t="shared" si="19"/>
        <v>30</v>
      </c>
      <c r="J55" s="25">
        <f t="shared" si="20"/>
        <v>1.8356584821428572</v>
      </c>
      <c r="K55" s="105">
        <f t="shared" si="21"/>
        <v>8.1537635297033795</v>
      </c>
    </row>
    <row r="56" spans="1:15" x14ac:dyDescent="0.25">
      <c r="A56" s="31" t="s">
        <v>64</v>
      </c>
      <c r="B56" s="60" t="s">
        <v>56</v>
      </c>
      <c r="C56" s="63">
        <v>0.125</v>
      </c>
      <c r="D56" s="240"/>
      <c r="E56" s="63">
        <v>0.6</v>
      </c>
      <c r="F56" s="257"/>
      <c r="G56" s="260"/>
      <c r="H56" s="63">
        <f t="shared" si="18"/>
        <v>6.25</v>
      </c>
      <c r="I56" s="24">
        <f t="shared" si="19"/>
        <v>30</v>
      </c>
      <c r="J56" s="25">
        <f t="shared" si="20"/>
        <v>1.8356584821428572</v>
      </c>
      <c r="K56" s="105">
        <f t="shared" si="21"/>
        <v>8.1537635297033795</v>
      </c>
    </row>
    <row r="57" spans="1:15" x14ac:dyDescent="0.25">
      <c r="A57" s="31" t="s">
        <v>65</v>
      </c>
      <c r="B57" s="60" t="s">
        <v>57</v>
      </c>
      <c r="C57" s="63">
        <v>0.125</v>
      </c>
      <c r="D57" s="240"/>
      <c r="E57" s="63">
        <v>0.6</v>
      </c>
      <c r="F57" s="257"/>
      <c r="G57" s="260"/>
      <c r="H57" s="63">
        <f t="shared" si="18"/>
        <v>6.25</v>
      </c>
      <c r="I57" s="24">
        <f t="shared" si="19"/>
        <v>30</v>
      </c>
      <c r="J57" s="25">
        <f t="shared" si="20"/>
        <v>1.8356584821428572</v>
      </c>
      <c r="K57" s="105">
        <f t="shared" si="21"/>
        <v>8.1537635297033795</v>
      </c>
    </row>
    <row r="58" spans="1:15" x14ac:dyDescent="0.25">
      <c r="A58" s="31" t="s">
        <v>66</v>
      </c>
      <c r="B58" s="60" t="s">
        <v>59</v>
      </c>
      <c r="C58" s="63">
        <v>0.125</v>
      </c>
      <c r="D58" s="240"/>
      <c r="E58" s="63">
        <v>0.6</v>
      </c>
      <c r="F58" s="257"/>
      <c r="G58" s="260"/>
      <c r="H58" s="63">
        <f t="shared" si="18"/>
        <v>6.25</v>
      </c>
      <c r="I58" s="24">
        <f t="shared" si="19"/>
        <v>30</v>
      </c>
      <c r="J58" s="25">
        <f t="shared" si="20"/>
        <v>1.8356584821428572</v>
      </c>
      <c r="K58" s="105">
        <f t="shared" si="21"/>
        <v>8.1537635297033795</v>
      </c>
    </row>
    <row r="59" spans="1:15" ht="15.75" thickBot="1" x14ac:dyDescent="0.3">
      <c r="A59" s="29" t="s">
        <v>67</v>
      </c>
      <c r="B59" s="61" t="s">
        <v>60</v>
      </c>
      <c r="C59" s="64">
        <v>0.13</v>
      </c>
      <c r="D59" s="241"/>
      <c r="E59" s="64">
        <v>0.54</v>
      </c>
      <c r="F59" s="258"/>
      <c r="G59" s="261"/>
      <c r="H59" s="69">
        <f t="shared" si="18"/>
        <v>6.5</v>
      </c>
      <c r="I59" s="30">
        <f t="shared" si="19"/>
        <v>27</v>
      </c>
      <c r="J59" s="106">
        <f t="shared" si="20"/>
        <v>1.8356584821428572</v>
      </c>
      <c r="K59" s="107">
        <f t="shared" si="21"/>
        <v>8.1537635297033795</v>
      </c>
    </row>
    <row r="60" spans="1:15" ht="15.75" thickBot="1" x14ac:dyDescent="0.3">
      <c r="A60" s="267" t="s">
        <v>69</v>
      </c>
      <c r="B60" s="268"/>
      <c r="C60" s="268"/>
      <c r="D60" s="268"/>
      <c r="E60" s="268"/>
      <c r="F60" s="268"/>
      <c r="G60" s="268"/>
      <c r="H60" s="34">
        <f t="shared" si="18"/>
        <v>0</v>
      </c>
      <c r="I60" s="34">
        <f t="shared" si="19"/>
        <v>0</v>
      </c>
      <c r="J60" s="34"/>
      <c r="K60" s="118"/>
    </row>
    <row r="61" spans="1:15" x14ac:dyDescent="0.25">
      <c r="A61" s="92" t="s">
        <v>11</v>
      </c>
      <c r="B61" s="94" t="s">
        <v>70</v>
      </c>
      <c r="C61" s="66" t="s">
        <v>71</v>
      </c>
      <c r="D61" s="248"/>
      <c r="E61" s="68">
        <v>0.6</v>
      </c>
      <c r="F61" s="274">
        <f>K35</f>
        <v>0.35872097826985044</v>
      </c>
      <c r="G61" s="259">
        <f>G34</f>
        <v>6.2022857142857143E-2</v>
      </c>
      <c r="H61" s="66" t="s">
        <v>13</v>
      </c>
      <c r="I61" s="108" t="s">
        <v>13</v>
      </c>
      <c r="J61" s="108" t="s">
        <v>13</v>
      </c>
      <c r="K61" s="109">
        <f>$F$61*50</f>
        <v>17.936048913492524</v>
      </c>
    </row>
    <row r="62" spans="1:15" ht="15.75" thickBot="1" x14ac:dyDescent="0.3">
      <c r="A62" s="29" t="s">
        <v>12</v>
      </c>
      <c r="B62" s="61" t="s">
        <v>72</v>
      </c>
      <c r="C62" s="67" t="s">
        <v>71</v>
      </c>
      <c r="D62" s="249"/>
      <c r="E62" s="64">
        <v>0.6</v>
      </c>
      <c r="F62" s="275"/>
      <c r="G62" s="261"/>
      <c r="H62" s="67" t="s">
        <v>13</v>
      </c>
      <c r="I62" s="37" t="s">
        <v>13</v>
      </c>
      <c r="J62" s="37" t="s">
        <v>13</v>
      </c>
      <c r="K62" s="110">
        <f>$F$61*50</f>
        <v>17.936048913492524</v>
      </c>
    </row>
    <row r="63" spans="1:15" ht="15.75" thickBot="1" x14ac:dyDescent="0.3">
      <c r="A63" s="269" t="s">
        <v>73</v>
      </c>
      <c r="B63" s="270"/>
      <c r="C63" s="270"/>
      <c r="D63" s="270"/>
      <c r="E63" s="270"/>
      <c r="F63" s="270"/>
      <c r="G63" s="270"/>
      <c r="H63" s="34">
        <f t="shared" si="18"/>
        <v>0</v>
      </c>
      <c r="I63" s="34">
        <f t="shared" si="19"/>
        <v>0</v>
      </c>
      <c r="J63" s="34"/>
      <c r="K63" s="118"/>
    </row>
    <row r="64" spans="1:15" x14ac:dyDescent="0.25">
      <c r="A64" s="92" t="s">
        <v>17</v>
      </c>
      <c r="B64" s="94" t="s">
        <v>75</v>
      </c>
      <c r="C64" s="62">
        <v>0.13</v>
      </c>
      <c r="D64" s="248">
        <f>K28</f>
        <v>7.9151785714285716E-2</v>
      </c>
      <c r="E64" s="68">
        <v>0.6</v>
      </c>
      <c r="F64" s="273">
        <f>K29</f>
        <v>0.30069534739103393</v>
      </c>
      <c r="G64" s="259">
        <f>G28</f>
        <v>6.0788571428571428E-2</v>
      </c>
      <c r="H64" s="62">
        <f t="shared" si="18"/>
        <v>6.5</v>
      </c>
      <c r="I64" s="32">
        <f t="shared" si="19"/>
        <v>30</v>
      </c>
      <c r="J64" s="32"/>
      <c r="K64" s="109"/>
    </row>
    <row r="65" spans="1:11" x14ac:dyDescent="0.25">
      <c r="A65" s="31" t="s">
        <v>18</v>
      </c>
      <c r="B65" s="60" t="s">
        <v>76</v>
      </c>
      <c r="C65" s="63">
        <v>0.13</v>
      </c>
      <c r="D65" s="250"/>
      <c r="E65" s="70">
        <v>0.6</v>
      </c>
      <c r="F65" s="260"/>
      <c r="G65" s="260"/>
      <c r="H65" s="63">
        <f t="shared" si="18"/>
        <v>6.5</v>
      </c>
      <c r="I65" s="24">
        <f t="shared" si="19"/>
        <v>30</v>
      </c>
      <c r="J65" s="24"/>
      <c r="K65" s="111"/>
    </row>
    <row r="66" spans="1:11" ht="15.75" thickBot="1" x14ac:dyDescent="0.3">
      <c r="A66" s="29" t="s">
        <v>74</v>
      </c>
      <c r="B66" s="61" t="s">
        <v>77</v>
      </c>
      <c r="C66" s="69">
        <v>0.13</v>
      </c>
      <c r="D66" s="249"/>
      <c r="E66" s="64">
        <v>0.6</v>
      </c>
      <c r="F66" s="261"/>
      <c r="G66" s="261"/>
      <c r="H66" s="69">
        <f t="shared" si="18"/>
        <v>6.5</v>
      </c>
      <c r="I66" s="30">
        <f t="shared" si="19"/>
        <v>30</v>
      </c>
      <c r="J66" s="30"/>
      <c r="K66" s="110"/>
    </row>
    <row r="67" spans="1:11" ht="15.75" thickBot="1" x14ac:dyDescent="0.3">
      <c r="A67" s="269" t="s">
        <v>78</v>
      </c>
      <c r="B67" s="270"/>
      <c r="C67" s="270"/>
      <c r="D67" s="270"/>
      <c r="E67" s="270"/>
      <c r="F67" s="270"/>
      <c r="G67" s="270"/>
      <c r="H67" s="34">
        <f t="shared" si="18"/>
        <v>0</v>
      </c>
      <c r="I67" s="34">
        <f t="shared" si="19"/>
        <v>0</v>
      </c>
      <c r="J67" s="34"/>
      <c r="K67" s="118"/>
    </row>
    <row r="68" spans="1:11" x14ac:dyDescent="0.25">
      <c r="A68" s="92" t="s">
        <v>21</v>
      </c>
      <c r="B68" s="94" t="s">
        <v>79</v>
      </c>
      <c r="C68" s="66" t="s">
        <v>13</v>
      </c>
      <c r="D68" s="251" t="s">
        <v>13</v>
      </c>
      <c r="E68" s="68">
        <v>0.3</v>
      </c>
      <c r="F68" s="273">
        <f>K32</f>
        <v>0.26844583987441129</v>
      </c>
      <c r="G68" s="259">
        <f>G31</f>
        <v>4.641428571428572E-2</v>
      </c>
      <c r="H68" s="62" t="e">
        <f t="shared" si="18"/>
        <v>#VALUE!</v>
      </c>
      <c r="I68" s="32">
        <f t="shared" si="19"/>
        <v>15</v>
      </c>
      <c r="J68" s="32"/>
      <c r="K68" s="109"/>
    </row>
    <row r="69" spans="1:11" x14ac:dyDescent="0.25">
      <c r="A69" s="31" t="s">
        <v>22</v>
      </c>
      <c r="B69" s="60" t="s">
        <v>80</v>
      </c>
      <c r="C69" s="72" t="s">
        <v>13</v>
      </c>
      <c r="D69" s="250"/>
      <c r="E69" s="70">
        <v>0.4</v>
      </c>
      <c r="F69" s="260"/>
      <c r="G69" s="260"/>
      <c r="H69" s="63" t="e">
        <f t="shared" si="18"/>
        <v>#VALUE!</v>
      </c>
      <c r="I69" s="24">
        <f t="shared" si="19"/>
        <v>20</v>
      </c>
      <c r="J69" s="24"/>
      <c r="K69" s="111"/>
    </row>
    <row r="70" spans="1:11" ht="15.75" thickBot="1" x14ac:dyDescent="0.3">
      <c r="A70" s="29" t="s">
        <v>81</v>
      </c>
      <c r="B70" s="61" t="s">
        <v>92</v>
      </c>
      <c r="C70" s="67" t="s">
        <v>13</v>
      </c>
      <c r="D70" s="249"/>
      <c r="E70" s="64">
        <v>0.4</v>
      </c>
      <c r="F70" s="261"/>
      <c r="G70" s="261"/>
      <c r="H70" s="69" t="e">
        <f t="shared" si="18"/>
        <v>#VALUE!</v>
      </c>
      <c r="I70" s="30">
        <f t="shared" si="19"/>
        <v>20</v>
      </c>
      <c r="J70" s="30"/>
      <c r="K70" s="110"/>
    </row>
    <row r="71" spans="1:11" ht="15.75" thickBot="1" x14ac:dyDescent="0.3">
      <c r="A71" s="269" t="s">
        <v>82</v>
      </c>
      <c r="B71" s="270"/>
      <c r="C71" s="270"/>
      <c r="D71" s="270"/>
      <c r="E71" s="270"/>
      <c r="F71" s="270"/>
      <c r="G71" s="270"/>
      <c r="H71" s="34">
        <f t="shared" si="18"/>
        <v>0</v>
      </c>
      <c r="I71" s="34">
        <f t="shared" si="19"/>
        <v>0</v>
      </c>
      <c r="J71" s="34"/>
      <c r="K71" s="118"/>
    </row>
    <row r="72" spans="1:11" x14ac:dyDescent="0.25">
      <c r="A72" s="92" t="s">
        <v>24</v>
      </c>
      <c r="B72" s="94" t="s">
        <v>83</v>
      </c>
      <c r="C72" s="66" t="s">
        <v>13</v>
      </c>
      <c r="D72" s="251"/>
      <c r="E72" s="68">
        <v>0.6</v>
      </c>
      <c r="F72" s="273">
        <f>K26</f>
        <v>0.26993307444435261</v>
      </c>
      <c r="G72" s="259">
        <f>G25</f>
        <v>4.6671428571428572E-2</v>
      </c>
      <c r="H72" s="62" t="e">
        <f t="shared" si="18"/>
        <v>#VALUE!</v>
      </c>
      <c r="I72" s="32">
        <f t="shared" si="19"/>
        <v>30</v>
      </c>
      <c r="J72" s="32"/>
      <c r="K72" s="109"/>
    </row>
    <row r="73" spans="1:11" x14ac:dyDescent="0.25">
      <c r="A73" s="31" t="s">
        <v>25</v>
      </c>
      <c r="B73" s="60" t="s">
        <v>84</v>
      </c>
      <c r="C73" s="72" t="s">
        <v>13</v>
      </c>
      <c r="D73" s="250"/>
      <c r="E73" s="63">
        <v>0.6</v>
      </c>
      <c r="F73" s="260"/>
      <c r="G73" s="260"/>
      <c r="H73" s="63" t="e">
        <f t="shared" si="18"/>
        <v>#VALUE!</v>
      </c>
      <c r="I73" s="24">
        <f t="shared" si="19"/>
        <v>30</v>
      </c>
      <c r="J73" s="24"/>
      <c r="K73" s="111"/>
    </row>
    <row r="74" spans="1:11" ht="15.75" thickBot="1" x14ac:dyDescent="0.3">
      <c r="A74" s="29" t="s">
        <v>86</v>
      </c>
      <c r="B74" s="61" t="s">
        <v>85</v>
      </c>
      <c r="C74" s="67" t="s">
        <v>13</v>
      </c>
      <c r="D74" s="249"/>
      <c r="E74" s="69">
        <v>0.6</v>
      </c>
      <c r="F74" s="261"/>
      <c r="G74" s="261"/>
      <c r="H74" s="69" t="e">
        <f t="shared" si="18"/>
        <v>#VALUE!</v>
      </c>
      <c r="I74" s="30">
        <f t="shared" si="19"/>
        <v>30</v>
      </c>
      <c r="J74" s="30"/>
      <c r="K74" s="110"/>
    </row>
    <row r="75" spans="1:11" ht="15.75" thickBot="1" x14ac:dyDescent="0.3">
      <c r="A75" s="269" t="s">
        <v>90</v>
      </c>
      <c r="B75" s="270"/>
      <c r="C75" s="270"/>
      <c r="D75" s="270"/>
      <c r="E75" s="270"/>
      <c r="F75" s="270"/>
      <c r="G75" s="270"/>
      <c r="H75" s="34">
        <f t="shared" si="18"/>
        <v>0</v>
      </c>
      <c r="I75" s="34">
        <f t="shared" si="19"/>
        <v>0</v>
      </c>
      <c r="J75" s="34"/>
      <c r="K75" s="118"/>
    </row>
    <row r="76" spans="1:11" ht="15.75" thickBot="1" x14ac:dyDescent="0.3">
      <c r="A76" s="86" t="s">
        <v>27</v>
      </c>
      <c r="B76" s="96" t="s">
        <v>91</v>
      </c>
      <c r="C76" s="73">
        <v>0.125</v>
      </c>
      <c r="D76" s="95">
        <f>K43</f>
        <v>9.4419642857142855E-2</v>
      </c>
      <c r="E76" s="74" t="s">
        <v>13</v>
      </c>
      <c r="F76" s="89" t="s">
        <v>13</v>
      </c>
      <c r="G76" s="102">
        <f>G43</f>
        <v>7.2514285714285712E-2</v>
      </c>
      <c r="H76" s="73">
        <f t="shared" si="18"/>
        <v>6.25</v>
      </c>
      <c r="I76" s="35" t="e">
        <f t="shared" si="19"/>
        <v>#VALUE!</v>
      </c>
      <c r="J76" s="35"/>
      <c r="K76" s="95"/>
    </row>
    <row r="77" spans="1:11" ht="15.75" thickBot="1" x14ac:dyDescent="0.3">
      <c r="A77" s="269" t="s">
        <v>93</v>
      </c>
      <c r="B77" s="270"/>
      <c r="C77" s="270"/>
      <c r="D77" s="270"/>
      <c r="E77" s="270"/>
      <c r="F77" s="270"/>
      <c r="G77" s="270"/>
      <c r="H77" s="34">
        <f t="shared" si="18"/>
        <v>0</v>
      </c>
      <c r="I77" s="34">
        <f t="shared" si="19"/>
        <v>0</v>
      </c>
      <c r="J77" s="34"/>
      <c r="K77" s="118"/>
    </row>
    <row r="78" spans="1:11" ht="15.75" thickBot="1" x14ac:dyDescent="0.3">
      <c r="A78" s="86" t="s">
        <v>29</v>
      </c>
      <c r="B78" s="96" t="s">
        <v>94</v>
      </c>
      <c r="C78" s="75">
        <v>0.1318</v>
      </c>
      <c r="D78" s="76">
        <f>K10</f>
        <v>0.14288773325175894</v>
      </c>
      <c r="E78" s="73">
        <v>0.6</v>
      </c>
      <c r="F78" s="90">
        <f>K11</f>
        <v>0.38593737089977692</v>
      </c>
      <c r="G78" s="102">
        <f>G10</f>
        <v>6.6728571428571429E-2</v>
      </c>
      <c r="H78" s="73">
        <f t="shared" si="18"/>
        <v>6.59</v>
      </c>
      <c r="I78" s="35">
        <f t="shared" si="19"/>
        <v>30</v>
      </c>
      <c r="J78" s="35"/>
      <c r="K78" s="95"/>
    </row>
    <row r="79" spans="1:11" ht="15.75" thickBot="1" x14ac:dyDescent="0.3">
      <c r="A79" s="288" t="s">
        <v>95</v>
      </c>
      <c r="B79" s="289"/>
      <c r="C79" s="289"/>
      <c r="D79" s="289"/>
      <c r="E79" s="289"/>
      <c r="F79" s="289"/>
      <c r="G79" s="289"/>
      <c r="H79" s="34">
        <f t="shared" si="18"/>
        <v>0</v>
      </c>
      <c r="I79" s="34">
        <f t="shared" si="19"/>
        <v>0</v>
      </c>
      <c r="J79" s="34"/>
      <c r="K79" s="118"/>
    </row>
    <row r="80" spans="1:11" x14ac:dyDescent="0.25">
      <c r="A80" s="92" t="s">
        <v>33</v>
      </c>
      <c r="B80" s="93" t="s">
        <v>101</v>
      </c>
      <c r="C80" s="62">
        <v>0.113</v>
      </c>
      <c r="D80" s="248">
        <f>K19</f>
        <v>9.3582589285714279E-2</v>
      </c>
      <c r="E80" s="62">
        <v>0.6</v>
      </c>
      <c r="F80" s="273">
        <f>K20</f>
        <v>0.41568206229860366</v>
      </c>
      <c r="G80" s="259">
        <f>G19</f>
        <v>7.1871428571428572E-2</v>
      </c>
      <c r="H80" s="62">
        <f t="shared" si="18"/>
        <v>5.65</v>
      </c>
      <c r="I80" s="32">
        <f t="shared" si="19"/>
        <v>30</v>
      </c>
      <c r="J80" s="32"/>
      <c r="K80" s="109"/>
    </row>
    <row r="81" spans="1:11" x14ac:dyDescent="0.25">
      <c r="A81" s="31" t="s">
        <v>34</v>
      </c>
      <c r="B81" s="59" t="s">
        <v>102</v>
      </c>
      <c r="C81" s="63">
        <v>0.113</v>
      </c>
      <c r="D81" s="250"/>
      <c r="E81" s="63">
        <v>0.6</v>
      </c>
      <c r="F81" s="260"/>
      <c r="G81" s="260"/>
      <c r="H81" s="63">
        <f t="shared" si="18"/>
        <v>5.65</v>
      </c>
      <c r="I81" s="24">
        <f t="shared" si="19"/>
        <v>30</v>
      </c>
      <c r="J81" s="24"/>
      <c r="K81" s="111"/>
    </row>
    <row r="82" spans="1:11" x14ac:dyDescent="0.25">
      <c r="A82" s="31" t="s">
        <v>96</v>
      </c>
      <c r="B82" s="59" t="s">
        <v>103</v>
      </c>
      <c r="C82" s="63">
        <v>0.113</v>
      </c>
      <c r="D82" s="250"/>
      <c r="E82" s="63">
        <v>0.6</v>
      </c>
      <c r="F82" s="260"/>
      <c r="G82" s="260"/>
      <c r="H82" s="63">
        <f t="shared" si="18"/>
        <v>5.65</v>
      </c>
      <c r="I82" s="24">
        <f t="shared" si="19"/>
        <v>30</v>
      </c>
      <c r="J82" s="24"/>
      <c r="K82" s="111"/>
    </row>
    <row r="83" spans="1:11" x14ac:dyDescent="0.25">
      <c r="A83" s="31" t="s">
        <v>97</v>
      </c>
      <c r="B83" s="59" t="s">
        <v>104</v>
      </c>
      <c r="C83" s="63">
        <v>0.113</v>
      </c>
      <c r="D83" s="250"/>
      <c r="E83" s="63">
        <v>0.6</v>
      </c>
      <c r="F83" s="260"/>
      <c r="G83" s="260"/>
      <c r="H83" s="63">
        <f t="shared" si="18"/>
        <v>5.65</v>
      </c>
      <c r="I83" s="24">
        <f t="shared" si="19"/>
        <v>30</v>
      </c>
      <c r="J83" s="24"/>
      <c r="K83" s="111"/>
    </row>
    <row r="84" spans="1:11" x14ac:dyDescent="0.25">
      <c r="A84" s="31" t="s">
        <v>98</v>
      </c>
      <c r="B84" s="59" t="s">
        <v>105</v>
      </c>
      <c r="C84" s="63">
        <v>0.113</v>
      </c>
      <c r="D84" s="250"/>
      <c r="E84" s="63">
        <v>0.6</v>
      </c>
      <c r="F84" s="260"/>
      <c r="G84" s="260"/>
      <c r="H84" s="63">
        <f t="shared" si="18"/>
        <v>5.65</v>
      </c>
      <c r="I84" s="24">
        <f t="shared" si="19"/>
        <v>30</v>
      </c>
      <c r="J84" s="24"/>
      <c r="K84" s="111"/>
    </row>
    <row r="85" spans="1:11" x14ac:dyDescent="0.25">
      <c r="A85" s="31" t="s">
        <v>99</v>
      </c>
      <c r="B85" s="59" t="s">
        <v>106</v>
      </c>
      <c r="C85" s="63">
        <v>0.113</v>
      </c>
      <c r="D85" s="250"/>
      <c r="E85" s="63">
        <v>0.6</v>
      </c>
      <c r="F85" s="260"/>
      <c r="G85" s="260"/>
      <c r="H85" s="63">
        <f t="shared" si="18"/>
        <v>5.65</v>
      </c>
      <c r="I85" s="24">
        <f t="shared" si="19"/>
        <v>30</v>
      </c>
      <c r="J85" s="24"/>
      <c r="K85" s="111"/>
    </row>
    <row r="86" spans="1:11" ht="15.75" thickBot="1" x14ac:dyDescent="0.3">
      <c r="A86" s="29" t="s">
        <v>100</v>
      </c>
      <c r="B86" s="97" t="s">
        <v>107</v>
      </c>
      <c r="C86" s="69">
        <v>0.113</v>
      </c>
      <c r="D86" s="249"/>
      <c r="E86" s="69">
        <v>0.6</v>
      </c>
      <c r="F86" s="261"/>
      <c r="G86" s="261"/>
      <c r="H86" s="69">
        <f t="shared" si="18"/>
        <v>5.65</v>
      </c>
      <c r="I86" s="30">
        <f t="shared" si="19"/>
        <v>30</v>
      </c>
      <c r="J86" s="30"/>
      <c r="K86" s="110"/>
    </row>
    <row r="87" spans="1:11" ht="15.75" thickBot="1" x14ac:dyDescent="0.3">
      <c r="A87" s="288" t="s">
        <v>108</v>
      </c>
      <c r="B87" s="289"/>
      <c r="C87" s="289"/>
      <c r="D87" s="289"/>
      <c r="E87" s="289"/>
      <c r="F87" s="289"/>
      <c r="G87" s="289"/>
      <c r="H87" s="34">
        <f t="shared" si="18"/>
        <v>0</v>
      </c>
      <c r="I87" s="34">
        <f t="shared" si="19"/>
        <v>0</v>
      </c>
      <c r="J87" s="34"/>
      <c r="K87" s="118"/>
    </row>
    <row r="88" spans="1:11" x14ac:dyDescent="0.25">
      <c r="A88" s="92" t="s">
        <v>35</v>
      </c>
      <c r="B88" s="94" t="s">
        <v>114</v>
      </c>
      <c r="C88" s="68">
        <v>0.11600000000000001</v>
      </c>
      <c r="D88" s="290">
        <f>K22</f>
        <v>8.9564732142857137E-2</v>
      </c>
      <c r="E88" s="68">
        <v>0.6</v>
      </c>
      <c r="F88" s="293">
        <f>K23</f>
        <v>0.39783524745930754</v>
      </c>
      <c r="G88" s="259">
        <f>G22</f>
        <v>6.8785714285714283E-2</v>
      </c>
      <c r="H88" s="62">
        <f t="shared" si="18"/>
        <v>5.8000000000000007</v>
      </c>
      <c r="I88" s="32">
        <f t="shared" si="19"/>
        <v>30</v>
      </c>
      <c r="J88" s="32"/>
      <c r="K88" s="109"/>
    </row>
    <row r="89" spans="1:11" x14ac:dyDescent="0.25">
      <c r="A89" s="31" t="s">
        <v>36</v>
      </c>
      <c r="B89" s="60" t="s">
        <v>113</v>
      </c>
      <c r="C89" s="70">
        <v>0.113</v>
      </c>
      <c r="D89" s="291"/>
      <c r="E89" s="72" t="s">
        <v>13</v>
      </c>
      <c r="F89" s="294"/>
      <c r="G89" s="260"/>
      <c r="H89" s="63">
        <f t="shared" si="18"/>
        <v>5.65</v>
      </c>
      <c r="I89" s="24" t="e">
        <f t="shared" si="19"/>
        <v>#VALUE!</v>
      </c>
      <c r="J89" s="24"/>
      <c r="K89" s="111"/>
    </row>
    <row r="90" spans="1:11" x14ac:dyDescent="0.25">
      <c r="A90" s="31" t="s">
        <v>109</v>
      </c>
      <c r="B90" s="60" t="s">
        <v>115</v>
      </c>
      <c r="C90" s="63">
        <v>0.1318</v>
      </c>
      <c r="D90" s="291"/>
      <c r="E90" s="72" t="s">
        <v>13</v>
      </c>
      <c r="F90" s="294"/>
      <c r="G90" s="260"/>
      <c r="H90" s="63">
        <f t="shared" si="18"/>
        <v>6.59</v>
      </c>
      <c r="I90" s="24" t="e">
        <f t="shared" si="19"/>
        <v>#VALUE!</v>
      </c>
      <c r="J90" s="24"/>
      <c r="K90" s="111"/>
    </row>
    <row r="91" spans="1:11" x14ac:dyDescent="0.25">
      <c r="A91" s="31" t="s">
        <v>110</v>
      </c>
      <c r="B91" s="60" t="s">
        <v>116</v>
      </c>
      <c r="C91" s="63">
        <v>0.1318</v>
      </c>
      <c r="D91" s="291"/>
      <c r="E91" s="72">
        <v>0.6</v>
      </c>
      <c r="F91" s="294"/>
      <c r="G91" s="260"/>
      <c r="H91" s="63">
        <f t="shared" si="18"/>
        <v>6.59</v>
      </c>
      <c r="I91" s="24">
        <f t="shared" si="19"/>
        <v>30</v>
      </c>
      <c r="J91" s="24"/>
      <c r="K91" s="111"/>
    </row>
    <row r="92" spans="1:11" x14ac:dyDescent="0.25">
      <c r="A92" s="31" t="s">
        <v>111</v>
      </c>
      <c r="B92" s="60" t="s">
        <v>117</v>
      </c>
      <c r="C92" s="63">
        <v>0.1318</v>
      </c>
      <c r="D92" s="291"/>
      <c r="E92" s="63">
        <v>0.6</v>
      </c>
      <c r="F92" s="294"/>
      <c r="G92" s="260"/>
      <c r="H92" s="63">
        <f t="shared" si="18"/>
        <v>6.59</v>
      </c>
      <c r="I92" s="24">
        <f t="shared" si="19"/>
        <v>30</v>
      </c>
      <c r="J92" s="24"/>
      <c r="K92" s="111"/>
    </row>
    <row r="93" spans="1:11" ht="15.75" thickBot="1" x14ac:dyDescent="0.3">
      <c r="A93" s="29" t="s">
        <v>112</v>
      </c>
      <c r="B93" s="61" t="s">
        <v>118</v>
      </c>
      <c r="C93" s="69">
        <v>0.113</v>
      </c>
      <c r="D93" s="292"/>
      <c r="E93" s="67">
        <v>0.6</v>
      </c>
      <c r="F93" s="295"/>
      <c r="G93" s="261"/>
      <c r="H93" s="69">
        <f t="shared" si="18"/>
        <v>5.65</v>
      </c>
      <c r="I93" s="30">
        <f t="shared" si="19"/>
        <v>30</v>
      </c>
      <c r="J93" s="30"/>
      <c r="K93" s="110"/>
    </row>
    <row r="94" spans="1:11" ht="15.75" thickBot="1" x14ac:dyDescent="0.3">
      <c r="A94" s="284" t="s">
        <v>119</v>
      </c>
      <c r="B94" s="285"/>
      <c r="C94" s="285"/>
      <c r="D94" s="285"/>
      <c r="E94" s="285"/>
      <c r="F94" s="285"/>
      <c r="G94" s="285"/>
      <c r="H94" s="34">
        <f t="shared" si="18"/>
        <v>0</v>
      </c>
      <c r="I94" s="34">
        <f t="shared" si="19"/>
        <v>0</v>
      </c>
      <c r="J94" s="34"/>
      <c r="K94" s="118"/>
    </row>
    <row r="95" spans="1:11" x14ac:dyDescent="0.25">
      <c r="A95" s="92" t="s">
        <v>39</v>
      </c>
      <c r="B95" s="94" t="s">
        <v>124</v>
      </c>
      <c r="C95" s="68">
        <v>0.14000000000000001</v>
      </c>
      <c r="D95" s="290">
        <f>K16</f>
        <v>9.9944196428571427E-2</v>
      </c>
      <c r="E95" s="79">
        <v>0.6</v>
      </c>
      <c r="F95" s="273">
        <f>K17</f>
        <v>0.40923076923076923</v>
      </c>
      <c r="G95" s="259">
        <f>G16</f>
        <v>7.6757142857142857E-2</v>
      </c>
      <c r="H95" s="62">
        <f t="shared" si="18"/>
        <v>7.0000000000000009</v>
      </c>
      <c r="I95" s="32">
        <f t="shared" si="19"/>
        <v>30</v>
      </c>
      <c r="J95" s="32"/>
      <c r="K95" s="109"/>
    </row>
    <row r="96" spans="1:11" x14ac:dyDescent="0.25">
      <c r="A96" s="31" t="s">
        <v>40</v>
      </c>
      <c r="B96" s="60" t="s">
        <v>125</v>
      </c>
      <c r="C96" s="70">
        <v>0.14000000000000001</v>
      </c>
      <c r="D96" s="291"/>
      <c r="E96" s="80">
        <v>0.6</v>
      </c>
      <c r="F96" s="260"/>
      <c r="G96" s="260"/>
      <c r="H96" s="63">
        <f t="shared" si="18"/>
        <v>7.0000000000000009</v>
      </c>
      <c r="I96" s="24">
        <f t="shared" si="19"/>
        <v>30</v>
      </c>
      <c r="J96" s="24"/>
      <c r="K96" s="111"/>
    </row>
    <row r="97" spans="1:11" x14ac:dyDescent="0.25">
      <c r="A97" s="31" t="s">
        <v>120</v>
      </c>
      <c r="B97" s="60" t="s">
        <v>126</v>
      </c>
      <c r="C97" s="70">
        <v>0.14000000000000001</v>
      </c>
      <c r="D97" s="291"/>
      <c r="E97" s="80">
        <v>0.6</v>
      </c>
      <c r="F97" s="260"/>
      <c r="G97" s="260"/>
      <c r="H97" s="63">
        <f t="shared" si="18"/>
        <v>7.0000000000000009</v>
      </c>
      <c r="I97" s="24">
        <f t="shared" si="19"/>
        <v>30</v>
      </c>
      <c r="J97" s="24"/>
      <c r="K97" s="111"/>
    </row>
    <row r="98" spans="1:11" x14ac:dyDescent="0.25">
      <c r="A98" s="31" t="s">
        <v>121</v>
      </c>
      <c r="B98" s="60" t="s">
        <v>127</v>
      </c>
      <c r="C98" s="70">
        <v>0.14000000000000001</v>
      </c>
      <c r="D98" s="291"/>
      <c r="E98" s="80">
        <v>0.6</v>
      </c>
      <c r="F98" s="260"/>
      <c r="G98" s="260"/>
      <c r="H98" s="63">
        <f t="shared" si="18"/>
        <v>7.0000000000000009</v>
      </c>
      <c r="I98" s="24">
        <f t="shared" si="19"/>
        <v>30</v>
      </c>
      <c r="J98" s="24"/>
      <c r="K98" s="111"/>
    </row>
    <row r="99" spans="1:11" x14ac:dyDescent="0.25">
      <c r="A99" s="31" t="s">
        <v>122</v>
      </c>
      <c r="B99" s="60" t="s">
        <v>128</v>
      </c>
      <c r="C99" s="70">
        <v>0.14000000000000001</v>
      </c>
      <c r="D99" s="291"/>
      <c r="E99" s="80">
        <v>0.6</v>
      </c>
      <c r="F99" s="260"/>
      <c r="G99" s="260"/>
      <c r="H99" s="63">
        <f t="shared" si="18"/>
        <v>7.0000000000000009</v>
      </c>
      <c r="I99" s="24">
        <f t="shared" si="19"/>
        <v>30</v>
      </c>
      <c r="J99" s="24"/>
      <c r="K99" s="111"/>
    </row>
    <row r="100" spans="1:11" x14ac:dyDescent="0.25">
      <c r="A100" s="31" t="s">
        <v>123</v>
      </c>
      <c r="B100" s="60" t="s">
        <v>129</v>
      </c>
      <c r="C100" s="70">
        <v>0.14000000000000001</v>
      </c>
      <c r="D100" s="291"/>
      <c r="E100" s="80">
        <v>0.6</v>
      </c>
      <c r="F100" s="260"/>
      <c r="G100" s="260"/>
      <c r="H100" s="63">
        <f t="shared" si="18"/>
        <v>7.0000000000000009</v>
      </c>
      <c r="I100" s="24">
        <f t="shared" si="19"/>
        <v>30</v>
      </c>
      <c r="J100" s="24"/>
      <c r="K100" s="111"/>
    </row>
    <row r="101" spans="1:11" ht="15.75" thickBot="1" x14ac:dyDescent="0.3">
      <c r="A101" s="29" t="s">
        <v>131</v>
      </c>
      <c r="B101" s="61" t="s">
        <v>130</v>
      </c>
      <c r="C101" s="64">
        <v>0.14000000000000001</v>
      </c>
      <c r="D101" s="292"/>
      <c r="E101" s="81">
        <v>0.6</v>
      </c>
      <c r="F101" s="261"/>
      <c r="G101" s="261"/>
      <c r="H101" s="69">
        <f t="shared" si="18"/>
        <v>7.0000000000000009</v>
      </c>
      <c r="I101" s="30">
        <f t="shared" si="19"/>
        <v>30</v>
      </c>
      <c r="J101" s="30"/>
      <c r="K101" s="110"/>
    </row>
    <row r="102" spans="1:11" ht="15.75" thickBot="1" x14ac:dyDescent="0.3">
      <c r="A102" s="284" t="s">
        <v>132</v>
      </c>
      <c r="B102" s="285"/>
      <c r="C102" s="285"/>
      <c r="D102" s="285"/>
      <c r="E102" s="285"/>
      <c r="F102" s="285"/>
      <c r="G102" s="285"/>
      <c r="H102" s="34">
        <f t="shared" si="18"/>
        <v>0</v>
      </c>
      <c r="I102" s="34">
        <f t="shared" si="19"/>
        <v>0</v>
      </c>
      <c r="J102" s="34"/>
      <c r="K102" s="118"/>
    </row>
    <row r="103" spans="1:11" x14ac:dyDescent="0.25">
      <c r="A103" s="92" t="s">
        <v>43</v>
      </c>
      <c r="B103" s="94" t="s">
        <v>138</v>
      </c>
      <c r="C103" s="68">
        <v>0.11600000000000001</v>
      </c>
      <c r="D103" s="290">
        <f>K13</f>
        <v>7.8125E-2</v>
      </c>
      <c r="E103" s="84">
        <v>0.6</v>
      </c>
      <c r="F103" s="293">
        <f>K14</f>
        <v>0.34702139965297862</v>
      </c>
      <c r="G103" s="259">
        <f>G13</f>
        <v>6.0000000000000005E-2</v>
      </c>
      <c r="H103" s="66">
        <f t="shared" si="18"/>
        <v>5.8000000000000007</v>
      </c>
      <c r="I103" s="32">
        <f t="shared" si="19"/>
        <v>30</v>
      </c>
      <c r="J103" s="32"/>
      <c r="K103" s="109"/>
    </row>
    <row r="104" spans="1:11" x14ac:dyDescent="0.25">
      <c r="A104" s="31" t="s">
        <v>44</v>
      </c>
      <c r="B104" s="60" t="s">
        <v>139</v>
      </c>
      <c r="C104" s="72" t="s">
        <v>13</v>
      </c>
      <c r="D104" s="291"/>
      <c r="E104" s="78">
        <v>0.6</v>
      </c>
      <c r="F104" s="294"/>
      <c r="G104" s="260"/>
      <c r="H104" s="72" t="s">
        <v>71</v>
      </c>
      <c r="I104" s="24">
        <f t="shared" si="19"/>
        <v>30</v>
      </c>
      <c r="J104" s="24"/>
      <c r="K104" s="111"/>
    </row>
    <row r="105" spans="1:11" x14ac:dyDescent="0.25">
      <c r="A105" s="31" t="s">
        <v>133</v>
      </c>
      <c r="B105" s="60" t="s">
        <v>140</v>
      </c>
      <c r="C105" s="72">
        <v>0.1318</v>
      </c>
      <c r="D105" s="291"/>
      <c r="E105" s="77">
        <v>0.6</v>
      </c>
      <c r="F105" s="294"/>
      <c r="G105" s="260"/>
      <c r="H105" s="72">
        <f t="shared" si="18"/>
        <v>6.59</v>
      </c>
      <c r="I105" s="24">
        <f t="shared" si="19"/>
        <v>30</v>
      </c>
      <c r="J105" s="24"/>
      <c r="K105" s="111"/>
    </row>
    <row r="106" spans="1:11" x14ac:dyDescent="0.25">
      <c r="A106" s="31" t="s">
        <v>134</v>
      </c>
      <c r="B106" s="60" t="s">
        <v>141</v>
      </c>
      <c r="C106" s="72">
        <v>0.13450000000000001</v>
      </c>
      <c r="D106" s="291"/>
      <c r="E106" s="77">
        <v>0.6</v>
      </c>
      <c r="F106" s="294"/>
      <c r="G106" s="260"/>
      <c r="H106" s="72">
        <f t="shared" si="18"/>
        <v>6.7250000000000005</v>
      </c>
      <c r="I106" s="24">
        <f t="shared" si="19"/>
        <v>30</v>
      </c>
      <c r="J106" s="24"/>
      <c r="K106" s="111"/>
    </row>
    <row r="107" spans="1:11" x14ac:dyDescent="0.25">
      <c r="A107" s="31" t="s">
        <v>135</v>
      </c>
      <c r="B107" s="60" t="s">
        <v>142</v>
      </c>
      <c r="C107" s="72" t="s">
        <v>13</v>
      </c>
      <c r="D107" s="291"/>
      <c r="E107" s="77">
        <v>0.6</v>
      </c>
      <c r="F107" s="294"/>
      <c r="G107" s="260"/>
      <c r="H107" s="72" t="s">
        <v>71</v>
      </c>
      <c r="I107" s="24">
        <f t="shared" si="19"/>
        <v>30</v>
      </c>
      <c r="J107" s="24"/>
      <c r="K107" s="111"/>
    </row>
    <row r="108" spans="1:11" x14ac:dyDescent="0.25">
      <c r="A108" s="31" t="s">
        <v>136</v>
      </c>
      <c r="B108" s="60" t="s">
        <v>143</v>
      </c>
      <c r="C108" s="72">
        <v>0.13425000000000001</v>
      </c>
      <c r="D108" s="291"/>
      <c r="E108" s="77">
        <v>0.6</v>
      </c>
      <c r="F108" s="294"/>
      <c r="G108" s="260"/>
      <c r="H108" s="72">
        <f t="shared" si="18"/>
        <v>6.7125000000000004</v>
      </c>
      <c r="I108" s="24">
        <f t="shared" si="19"/>
        <v>30</v>
      </c>
      <c r="J108" s="24"/>
      <c r="K108" s="111"/>
    </row>
    <row r="109" spans="1:11" ht="15.75" thickBot="1" x14ac:dyDescent="0.3">
      <c r="A109" s="29" t="s">
        <v>137</v>
      </c>
      <c r="B109" s="61" t="s">
        <v>144</v>
      </c>
      <c r="C109" s="67" t="s">
        <v>13</v>
      </c>
      <c r="D109" s="292"/>
      <c r="E109" s="85">
        <v>0.6</v>
      </c>
      <c r="F109" s="295"/>
      <c r="G109" s="261"/>
      <c r="H109" s="67" t="s">
        <v>71</v>
      </c>
      <c r="I109" s="30">
        <f t="shared" si="19"/>
        <v>30</v>
      </c>
      <c r="J109" s="30"/>
      <c r="K109" s="110"/>
    </row>
    <row r="110" spans="1:11" ht="33.75" customHeight="1" thickBot="1" x14ac:dyDescent="0.3">
      <c r="A110" s="286" t="s">
        <v>145</v>
      </c>
      <c r="B110" s="287"/>
      <c r="C110" s="287"/>
      <c r="D110" s="287"/>
      <c r="E110" s="287"/>
      <c r="F110" s="287"/>
      <c r="G110" s="287"/>
      <c r="H110" s="34">
        <f t="shared" si="18"/>
        <v>0</v>
      </c>
      <c r="I110" s="34">
        <f t="shared" si="19"/>
        <v>0</v>
      </c>
      <c r="J110" s="34"/>
      <c r="K110" s="118"/>
    </row>
    <row r="111" spans="1:11" ht="30.75" thickBot="1" x14ac:dyDescent="0.3">
      <c r="A111" s="82" t="s">
        <v>47</v>
      </c>
      <c r="B111" s="99" t="s">
        <v>158</v>
      </c>
      <c r="C111" s="82" t="s">
        <v>156</v>
      </c>
      <c r="D111" s="83">
        <f>G7</f>
        <v>4.6298571428571425E-2</v>
      </c>
      <c r="E111" s="82" t="s">
        <v>156</v>
      </c>
      <c r="F111" s="91">
        <f>G7</f>
        <v>4.6298571428571425E-2</v>
      </c>
      <c r="G111" s="102">
        <f>G7</f>
        <v>4.6298571428571425E-2</v>
      </c>
      <c r="H111" s="73">
        <f t="shared" si="18"/>
        <v>3.8</v>
      </c>
      <c r="I111" s="35">
        <f t="shared" si="19"/>
        <v>3.8</v>
      </c>
      <c r="J111" s="35"/>
      <c r="K111" s="95"/>
    </row>
    <row r="112" spans="1:11" ht="15.75" thickBot="1" x14ac:dyDescent="0.3">
      <c r="A112" s="284" t="s">
        <v>146</v>
      </c>
      <c r="B112" s="285"/>
      <c r="C112" s="285"/>
      <c r="D112" s="285"/>
      <c r="E112" s="285"/>
      <c r="F112" s="285"/>
      <c r="G112" s="285"/>
      <c r="H112" s="34">
        <f t="shared" si="18"/>
        <v>0</v>
      </c>
      <c r="I112" s="34">
        <f t="shared" si="19"/>
        <v>0</v>
      </c>
      <c r="J112" s="34"/>
      <c r="K112" s="118"/>
    </row>
    <row r="113" spans="1:11" ht="15.75" thickBot="1" x14ac:dyDescent="0.3">
      <c r="A113" s="86" t="s">
        <v>88</v>
      </c>
      <c r="B113" s="100" t="s">
        <v>157</v>
      </c>
      <c r="C113" s="86" t="s">
        <v>159</v>
      </c>
      <c r="D113" s="76">
        <f>K37</f>
        <v>4.967075892857143E-2</v>
      </c>
      <c r="E113" s="86" t="s">
        <v>159</v>
      </c>
      <c r="F113" s="90">
        <f>K38</f>
        <v>0.22063124845079729</v>
      </c>
      <c r="G113" s="102">
        <f>G37</f>
        <v>3.8147142857142859E-2</v>
      </c>
      <c r="H113" s="73" t="e">
        <f t="shared" si="18"/>
        <v>#VALUE!</v>
      </c>
      <c r="I113" s="35" t="e">
        <f t="shared" si="19"/>
        <v>#VALUE!</v>
      </c>
      <c r="J113" s="35"/>
      <c r="K113" s="95"/>
    </row>
    <row r="114" spans="1:11" x14ac:dyDescent="0.25">
      <c r="A114" s="26"/>
      <c r="C114" s="36"/>
      <c r="D114" s="38"/>
      <c r="E114" s="36"/>
      <c r="F114" s="38"/>
    </row>
    <row r="115" spans="1:11" x14ac:dyDescent="0.25">
      <c r="A115" s="26"/>
      <c r="C115" s="36"/>
      <c r="D115" s="38"/>
      <c r="E115" s="36"/>
      <c r="F115" s="38"/>
    </row>
    <row r="116" spans="1:11" x14ac:dyDescent="0.25">
      <c r="A116" s="26"/>
      <c r="C116" s="36"/>
      <c r="D116" s="38"/>
      <c r="E116" s="36"/>
      <c r="F116" s="38"/>
    </row>
    <row r="117" spans="1:11" x14ac:dyDescent="0.25">
      <c r="A117" s="26"/>
      <c r="E117" s="36"/>
      <c r="F117" s="38"/>
    </row>
    <row r="118" spans="1:11" x14ac:dyDescent="0.25">
      <c r="A118" s="26"/>
    </row>
    <row r="119" spans="1:11" x14ac:dyDescent="0.25">
      <c r="A119" s="26"/>
    </row>
    <row r="120" spans="1:11" x14ac:dyDescent="0.25">
      <c r="A120" s="26"/>
    </row>
    <row r="121" spans="1:11" x14ac:dyDescent="0.25">
      <c r="A121" s="26"/>
    </row>
    <row r="122" spans="1:11" x14ac:dyDescent="0.25">
      <c r="A122" s="26"/>
    </row>
    <row r="123" spans="1:11" x14ac:dyDescent="0.25">
      <c r="A123" s="26"/>
    </row>
    <row r="124" spans="1:11" x14ac:dyDescent="0.25">
      <c r="A124" s="26"/>
    </row>
    <row r="125" spans="1:11" x14ac:dyDescent="0.25">
      <c r="A125" s="26"/>
    </row>
    <row r="126" spans="1:11" x14ac:dyDescent="0.25">
      <c r="A126" s="26"/>
    </row>
    <row r="127" spans="1:11" x14ac:dyDescent="0.25">
      <c r="A127" s="26"/>
    </row>
    <row r="128" spans="1:1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6"/>
    </row>
    <row r="135" spans="1:1" x14ac:dyDescent="0.25">
      <c r="A135" s="26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6"/>
    </row>
    <row r="148" spans="1:1" x14ac:dyDescent="0.25">
      <c r="A148" s="26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  <row r="158" spans="1:1" x14ac:dyDescent="0.25">
      <c r="A158" s="26"/>
    </row>
    <row r="159" spans="1:1" x14ac:dyDescent="0.25">
      <c r="A159" s="26"/>
    </row>
    <row r="160" spans="1:1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6"/>
    </row>
    <row r="170" spans="1:1" x14ac:dyDescent="0.25">
      <c r="A170" s="26"/>
    </row>
    <row r="171" spans="1:1" x14ac:dyDescent="0.25">
      <c r="A171" s="26"/>
    </row>
    <row r="172" spans="1:1" x14ac:dyDescent="0.25">
      <c r="A172" s="26"/>
    </row>
    <row r="173" spans="1:1" x14ac:dyDescent="0.25">
      <c r="A173" s="26"/>
    </row>
    <row r="174" spans="1:1" x14ac:dyDescent="0.25">
      <c r="A174" s="26"/>
    </row>
    <row r="175" spans="1:1" x14ac:dyDescent="0.25">
      <c r="A175" s="26"/>
    </row>
    <row r="176" spans="1: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  <row r="209" spans="1:1" x14ac:dyDescent="0.25">
      <c r="A209" s="26"/>
    </row>
    <row r="210" spans="1:1" x14ac:dyDescent="0.25">
      <c r="A210" s="26"/>
    </row>
    <row r="211" spans="1:1" x14ac:dyDescent="0.25">
      <c r="A211" s="26"/>
    </row>
    <row r="212" spans="1:1" x14ac:dyDescent="0.25">
      <c r="A212" s="26"/>
    </row>
    <row r="213" spans="1:1" x14ac:dyDescent="0.25">
      <c r="A213" s="26"/>
    </row>
    <row r="214" spans="1:1" x14ac:dyDescent="0.25">
      <c r="A214" s="26"/>
    </row>
    <row r="215" spans="1:1" x14ac:dyDescent="0.25">
      <c r="A215" s="26"/>
    </row>
    <row r="216" spans="1:1" x14ac:dyDescent="0.25">
      <c r="A216" s="26"/>
    </row>
    <row r="217" spans="1:1" x14ac:dyDescent="0.25">
      <c r="A217" s="26"/>
    </row>
    <row r="218" spans="1:1" x14ac:dyDescent="0.25">
      <c r="A218" s="26"/>
    </row>
    <row r="219" spans="1:1" x14ac:dyDescent="0.25">
      <c r="A219" s="26"/>
    </row>
    <row r="220" spans="1:1" x14ac:dyDescent="0.25">
      <c r="A220" s="26"/>
    </row>
    <row r="221" spans="1:1" x14ac:dyDescent="0.25">
      <c r="A221" s="26"/>
    </row>
    <row r="222" spans="1:1" x14ac:dyDescent="0.25">
      <c r="A222" s="26"/>
    </row>
    <row r="223" spans="1:1" x14ac:dyDescent="0.25">
      <c r="A223" s="26"/>
    </row>
    <row r="224" spans="1:1" x14ac:dyDescent="0.25">
      <c r="A224" s="26"/>
    </row>
    <row r="225" spans="1:1" x14ac:dyDescent="0.25">
      <c r="A225" s="26"/>
    </row>
    <row r="226" spans="1:1" x14ac:dyDescent="0.25">
      <c r="A226" s="26"/>
    </row>
    <row r="227" spans="1:1" x14ac:dyDescent="0.25">
      <c r="A227" s="26"/>
    </row>
    <row r="228" spans="1:1" x14ac:dyDescent="0.25">
      <c r="A228" s="26"/>
    </row>
    <row r="229" spans="1:1" x14ac:dyDescent="0.25">
      <c r="A229" s="26"/>
    </row>
    <row r="230" spans="1:1" x14ac:dyDescent="0.25">
      <c r="A230" s="26"/>
    </row>
    <row r="231" spans="1:1" x14ac:dyDescent="0.25">
      <c r="A231" s="26"/>
    </row>
    <row r="232" spans="1:1" x14ac:dyDescent="0.25">
      <c r="A232" s="26"/>
    </row>
    <row r="233" spans="1:1" x14ac:dyDescent="0.25">
      <c r="A233" s="26"/>
    </row>
    <row r="234" spans="1:1" x14ac:dyDescent="0.25">
      <c r="A234" s="26"/>
    </row>
    <row r="235" spans="1:1" x14ac:dyDescent="0.25">
      <c r="A235" s="26"/>
    </row>
    <row r="236" spans="1:1" x14ac:dyDescent="0.25">
      <c r="A236" s="26"/>
    </row>
    <row r="237" spans="1:1" x14ac:dyDescent="0.25">
      <c r="A237" s="26"/>
    </row>
    <row r="238" spans="1:1" x14ac:dyDescent="0.25">
      <c r="A238" s="26"/>
    </row>
    <row r="239" spans="1:1" x14ac:dyDescent="0.25">
      <c r="A239" s="26"/>
    </row>
    <row r="240" spans="1:1" x14ac:dyDescent="0.25">
      <c r="A240" s="26"/>
    </row>
    <row r="241" spans="1:1" x14ac:dyDescent="0.25">
      <c r="A241" s="26"/>
    </row>
    <row r="242" spans="1:1" x14ac:dyDescent="0.25">
      <c r="A242" s="26"/>
    </row>
    <row r="243" spans="1:1" x14ac:dyDescent="0.25">
      <c r="A243" s="26"/>
    </row>
    <row r="244" spans="1:1" x14ac:dyDescent="0.25">
      <c r="A244" s="26"/>
    </row>
    <row r="245" spans="1:1" x14ac:dyDescent="0.25">
      <c r="A245" s="26"/>
    </row>
    <row r="246" spans="1:1" x14ac:dyDescent="0.25">
      <c r="A246" s="26"/>
    </row>
    <row r="247" spans="1:1" x14ac:dyDescent="0.25">
      <c r="A247" s="26"/>
    </row>
    <row r="248" spans="1:1" x14ac:dyDescent="0.25">
      <c r="A248" s="26"/>
    </row>
    <row r="249" spans="1:1" x14ac:dyDescent="0.25">
      <c r="A249" s="26"/>
    </row>
    <row r="250" spans="1:1" x14ac:dyDescent="0.25">
      <c r="A250" s="26"/>
    </row>
    <row r="251" spans="1:1" x14ac:dyDescent="0.25">
      <c r="A251" s="26"/>
    </row>
    <row r="252" spans="1:1" x14ac:dyDescent="0.25">
      <c r="A252" s="26"/>
    </row>
    <row r="253" spans="1:1" x14ac:dyDescent="0.25">
      <c r="A253" s="26"/>
    </row>
    <row r="254" spans="1:1" x14ac:dyDescent="0.25">
      <c r="A254" s="26"/>
    </row>
    <row r="255" spans="1:1" x14ac:dyDescent="0.25">
      <c r="A255" s="26"/>
    </row>
    <row r="256" spans="1:1" x14ac:dyDescent="0.25">
      <c r="A256" s="26"/>
    </row>
    <row r="257" spans="1:1" x14ac:dyDescent="0.25">
      <c r="A257" s="26"/>
    </row>
    <row r="258" spans="1:1" x14ac:dyDescent="0.25">
      <c r="A258" s="26"/>
    </row>
    <row r="259" spans="1:1" x14ac:dyDescent="0.25">
      <c r="A259" s="26"/>
    </row>
    <row r="260" spans="1:1" x14ac:dyDescent="0.25">
      <c r="A260" s="26"/>
    </row>
    <row r="261" spans="1:1" x14ac:dyDescent="0.25">
      <c r="A261" s="26"/>
    </row>
    <row r="262" spans="1:1" x14ac:dyDescent="0.25">
      <c r="A262" s="26"/>
    </row>
    <row r="263" spans="1:1" x14ac:dyDescent="0.25">
      <c r="A263" s="26"/>
    </row>
    <row r="264" spans="1:1" x14ac:dyDescent="0.25">
      <c r="A264" s="26"/>
    </row>
    <row r="265" spans="1:1" x14ac:dyDescent="0.25">
      <c r="A265" s="26"/>
    </row>
    <row r="266" spans="1:1" x14ac:dyDescent="0.25">
      <c r="A266" s="26"/>
    </row>
    <row r="267" spans="1:1" x14ac:dyDescent="0.25">
      <c r="A267" s="26"/>
    </row>
    <row r="268" spans="1:1" x14ac:dyDescent="0.25">
      <c r="A268" s="26"/>
    </row>
    <row r="269" spans="1:1" x14ac:dyDescent="0.25">
      <c r="A269" s="26"/>
    </row>
    <row r="270" spans="1:1" x14ac:dyDescent="0.25">
      <c r="A270" s="26"/>
    </row>
    <row r="271" spans="1:1" x14ac:dyDescent="0.25">
      <c r="A271" s="26"/>
    </row>
    <row r="272" spans="1:1" x14ac:dyDescent="0.25">
      <c r="A272" s="26"/>
    </row>
    <row r="273" spans="1:1" x14ac:dyDescent="0.25">
      <c r="A273" s="26"/>
    </row>
    <row r="274" spans="1:1" x14ac:dyDescent="0.25">
      <c r="A274" s="26"/>
    </row>
    <row r="275" spans="1:1" x14ac:dyDescent="0.25">
      <c r="A275" s="26"/>
    </row>
  </sheetData>
  <mergeCells count="137">
    <mergeCell ref="A102:G102"/>
    <mergeCell ref="A110:G110"/>
    <mergeCell ref="A112:G112"/>
    <mergeCell ref="G88:G93"/>
    <mergeCell ref="G95:G101"/>
    <mergeCell ref="G103:G109"/>
    <mergeCell ref="G72:G74"/>
    <mergeCell ref="A79:G79"/>
    <mergeCell ref="G80:G86"/>
    <mergeCell ref="D103:D109"/>
    <mergeCell ref="F103:F109"/>
    <mergeCell ref="D95:D101"/>
    <mergeCell ref="F95:F101"/>
    <mergeCell ref="D88:D93"/>
    <mergeCell ref="F88:F93"/>
    <mergeCell ref="D80:D86"/>
    <mergeCell ref="F80:F86"/>
    <mergeCell ref="A87:G87"/>
    <mergeCell ref="A94:G94"/>
    <mergeCell ref="A71:G71"/>
    <mergeCell ref="A75:G75"/>
    <mergeCell ref="A77:G77"/>
    <mergeCell ref="I3:I4"/>
    <mergeCell ref="G48:G49"/>
    <mergeCell ref="G52:G59"/>
    <mergeCell ref="G61:G62"/>
    <mergeCell ref="G64:G66"/>
    <mergeCell ref="H47:I47"/>
    <mergeCell ref="H48:I48"/>
    <mergeCell ref="D72:D74"/>
    <mergeCell ref="F72:F74"/>
    <mergeCell ref="F68:F70"/>
    <mergeCell ref="F64:F66"/>
    <mergeCell ref="F61:F62"/>
    <mergeCell ref="A33:K33"/>
    <mergeCell ref="A36:K36"/>
    <mergeCell ref="A39:K39"/>
    <mergeCell ref="C37:C38"/>
    <mergeCell ref="C34:C35"/>
    <mergeCell ref="C40:C41"/>
    <mergeCell ref="D40:D41"/>
    <mergeCell ref="E40:E41"/>
    <mergeCell ref="F40:F41"/>
    <mergeCell ref="G40:G41"/>
    <mergeCell ref="A51:G51"/>
    <mergeCell ref="A60:G60"/>
    <mergeCell ref="A63:G63"/>
    <mergeCell ref="A67:G67"/>
    <mergeCell ref="D52:D59"/>
    <mergeCell ref="C48:D48"/>
    <mergeCell ref="E48:F48"/>
    <mergeCell ref="A48:A49"/>
    <mergeCell ref="B48:B49"/>
    <mergeCell ref="D61:D62"/>
    <mergeCell ref="D64:D66"/>
    <mergeCell ref="D68:D70"/>
    <mergeCell ref="A42:K42"/>
    <mergeCell ref="C43:C44"/>
    <mergeCell ref="D43:D44"/>
    <mergeCell ref="E43:E44"/>
    <mergeCell ref="F43:F44"/>
    <mergeCell ref="G43:G44"/>
    <mergeCell ref="F52:F59"/>
    <mergeCell ref="G68:G70"/>
    <mergeCell ref="J47:K47"/>
    <mergeCell ref="J48:K48"/>
    <mergeCell ref="D34:D35"/>
    <mergeCell ref="E34:E35"/>
    <mergeCell ref="F34:F35"/>
    <mergeCell ref="G34:G35"/>
    <mergeCell ref="D37:D38"/>
    <mergeCell ref="E37:E38"/>
    <mergeCell ref="F37:F38"/>
    <mergeCell ref="G37:G38"/>
    <mergeCell ref="A30:K30"/>
    <mergeCell ref="C31:C32"/>
    <mergeCell ref="D31:D32"/>
    <mergeCell ref="E31:E32"/>
    <mergeCell ref="F31:F32"/>
    <mergeCell ref="G31:G32"/>
    <mergeCell ref="A24:K24"/>
    <mergeCell ref="A27:K27"/>
    <mergeCell ref="C28:C29"/>
    <mergeCell ref="D28:D29"/>
    <mergeCell ref="E28:E29"/>
    <mergeCell ref="F28:F29"/>
    <mergeCell ref="G28:G29"/>
    <mergeCell ref="C25:C26"/>
    <mergeCell ref="D25:D26"/>
    <mergeCell ref="E25:E26"/>
    <mergeCell ref="F25:F26"/>
    <mergeCell ref="G25:G26"/>
    <mergeCell ref="A15:K15"/>
    <mergeCell ref="A18:K18"/>
    <mergeCell ref="A21:K21"/>
    <mergeCell ref="C22:C23"/>
    <mergeCell ref="D22:D23"/>
    <mergeCell ref="E22:E23"/>
    <mergeCell ref="F22:F23"/>
    <mergeCell ref="C19:C20"/>
    <mergeCell ref="D19:D20"/>
    <mergeCell ref="E19:E20"/>
    <mergeCell ref="F19:F20"/>
    <mergeCell ref="G19:G20"/>
    <mergeCell ref="C16:C17"/>
    <mergeCell ref="D16:D17"/>
    <mergeCell ref="E16:E17"/>
    <mergeCell ref="F16:F17"/>
    <mergeCell ref="G16:G17"/>
    <mergeCell ref="G22:G23"/>
    <mergeCell ref="C13:C14"/>
    <mergeCell ref="D13:D14"/>
    <mergeCell ref="E13:E14"/>
    <mergeCell ref="F13:F14"/>
    <mergeCell ref="G13:G14"/>
    <mergeCell ref="A6:K6"/>
    <mergeCell ref="A9:K9"/>
    <mergeCell ref="C7:C8"/>
    <mergeCell ref="D7:D8"/>
    <mergeCell ref="E7:E8"/>
    <mergeCell ref="F7:F8"/>
    <mergeCell ref="G7:G8"/>
    <mergeCell ref="C10:C11"/>
    <mergeCell ref="D10:D11"/>
    <mergeCell ref="E10:E11"/>
    <mergeCell ref="F10:F11"/>
    <mergeCell ref="G10:G11"/>
    <mergeCell ref="G3:G4"/>
    <mergeCell ref="H3:H4"/>
    <mergeCell ref="K3:K4"/>
    <mergeCell ref="B3:B4"/>
    <mergeCell ref="A3:A4"/>
    <mergeCell ref="E3:E4"/>
    <mergeCell ref="C3:D3"/>
    <mergeCell ref="F3:F4"/>
    <mergeCell ref="A12:K12"/>
    <mergeCell ref="J3:J4"/>
  </mergeCells>
  <pageMargins left="0.7" right="0.7" top="0.75" bottom="0.75" header="0.3" footer="0.3"/>
  <pageSetup paperSize="9" scale="60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topLeftCell="A7" workbookViewId="0">
      <selection activeCell="J25" sqref="J25"/>
    </sheetView>
  </sheetViews>
  <sheetFormatPr defaultRowHeight="15" x14ac:dyDescent="0.25"/>
  <cols>
    <col min="1" max="1" width="7.5703125" customWidth="1"/>
    <col min="2" max="2" width="47.5703125" customWidth="1"/>
    <col min="3" max="3" width="20.7109375" customWidth="1"/>
    <col min="4" max="4" width="17.28515625" customWidth="1"/>
    <col min="5" max="5" width="22.28515625" customWidth="1"/>
    <col min="6" max="6" width="19.85546875" customWidth="1"/>
  </cols>
  <sheetData>
    <row r="1" spans="1:6" ht="74.25" customHeight="1" x14ac:dyDescent="0.3">
      <c r="A1" s="325"/>
      <c r="B1" s="325"/>
      <c r="C1" s="325"/>
      <c r="D1" s="346" t="s">
        <v>327</v>
      </c>
      <c r="E1" s="346"/>
      <c r="F1" s="323"/>
    </row>
    <row r="2" spans="1:6" ht="18.75" hidden="1" customHeight="1" x14ac:dyDescent="0.3">
      <c r="A2" s="325"/>
      <c r="B2" s="325"/>
      <c r="C2" s="325"/>
      <c r="D2" s="325"/>
      <c r="E2" s="325"/>
      <c r="F2" s="322"/>
    </row>
    <row r="3" spans="1:6" ht="18.75" hidden="1" customHeight="1" x14ac:dyDescent="0.3">
      <c r="A3" s="325"/>
      <c r="B3" s="325"/>
      <c r="C3" s="325"/>
      <c r="D3" s="325"/>
      <c r="E3" s="325"/>
      <c r="F3" s="322"/>
    </row>
    <row r="4" spans="1:6" ht="13.5" customHeight="1" x14ac:dyDescent="0.3">
      <c r="A4" s="325"/>
      <c r="B4" s="325"/>
      <c r="C4" s="325"/>
      <c r="D4" s="325"/>
      <c r="E4" s="325"/>
      <c r="F4" s="322"/>
    </row>
    <row r="5" spans="1:6" ht="18.75" x14ac:dyDescent="0.3">
      <c r="A5" s="325"/>
      <c r="B5" s="325"/>
      <c r="C5" s="325"/>
      <c r="D5" s="325"/>
      <c r="E5" s="325"/>
      <c r="F5" s="322"/>
    </row>
    <row r="6" spans="1:6" ht="47.25" customHeight="1" x14ac:dyDescent="0.3">
      <c r="A6" s="326" t="s">
        <v>328</v>
      </c>
      <c r="B6" s="326"/>
      <c r="C6" s="326"/>
      <c r="D6" s="326"/>
      <c r="E6" s="326"/>
      <c r="F6" s="324"/>
    </row>
    <row r="7" spans="1:6" ht="15.75" x14ac:dyDescent="0.25">
      <c r="A7" s="327"/>
      <c r="B7" s="327"/>
      <c r="C7" s="327"/>
      <c r="D7" s="327"/>
      <c r="E7" s="327"/>
      <c r="F7" s="320"/>
    </row>
    <row r="8" spans="1:6" ht="6.75" customHeight="1" x14ac:dyDescent="0.3">
      <c r="A8" s="331" t="s">
        <v>0</v>
      </c>
      <c r="B8" s="331" t="s">
        <v>303</v>
      </c>
      <c r="C8" s="334" t="s">
        <v>317</v>
      </c>
      <c r="D8" s="341"/>
      <c r="E8" s="335"/>
      <c r="F8" s="321"/>
    </row>
    <row r="9" spans="1:6" ht="11.25" customHeight="1" x14ac:dyDescent="0.3">
      <c r="A9" s="332"/>
      <c r="B9" s="332"/>
      <c r="C9" s="336"/>
      <c r="D9" s="348"/>
      <c r="E9" s="337"/>
      <c r="F9" s="321"/>
    </row>
    <row r="10" spans="1:6" ht="47.25" customHeight="1" x14ac:dyDescent="0.3">
      <c r="A10" s="333"/>
      <c r="B10" s="333"/>
      <c r="C10" s="328" t="s">
        <v>319</v>
      </c>
      <c r="D10" s="329" t="s">
        <v>324</v>
      </c>
      <c r="E10" s="329" t="s">
        <v>318</v>
      </c>
      <c r="F10" s="321"/>
    </row>
    <row r="11" spans="1:6" s="345" customFormat="1" ht="12" x14ac:dyDescent="0.2">
      <c r="A11" s="342">
        <v>1</v>
      </c>
      <c r="B11" s="342">
        <v>2</v>
      </c>
      <c r="C11" s="343">
        <v>3</v>
      </c>
      <c r="D11" s="343">
        <v>4</v>
      </c>
      <c r="E11" s="343">
        <v>5</v>
      </c>
      <c r="F11" s="344"/>
    </row>
    <row r="12" spans="1:6" ht="15.75" x14ac:dyDescent="0.25">
      <c r="A12" s="330">
        <v>1</v>
      </c>
      <c r="B12" s="338" t="s">
        <v>304</v>
      </c>
      <c r="C12" s="339">
        <v>86.5</v>
      </c>
      <c r="D12" s="339">
        <v>119</v>
      </c>
      <c r="E12" s="339">
        <v>0.6</v>
      </c>
    </row>
    <row r="13" spans="1:6" ht="15.75" x14ac:dyDescent="0.25">
      <c r="A13" s="330">
        <v>2</v>
      </c>
      <c r="B13" s="330" t="s">
        <v>305</v>
      </c>
      <c r="C13" s="339">
        <v>94.2</v>
      </c>
      <c r="D13" s="339">
        <v>130</v>
      </c>
      <c r="E13" s="339">
        <v>0.6</v>
      </c>
    </row>
    <row r="14" spans="1:6" ht="15.75" x14ac:dyDescent="0.25">
      <c r="A14" s="330">
        <v>3</v>
      </c>
      <c r="B14" s="330" t="s">
        <v>306</v>
      </c>
      <c r="C14" s="339">
        <v>94.2</v>
      </c>
      <c r="D14" s="339">
        <v>130</v>
      </c>
      <c r="E14" s="339">
        <v>0.6</v>
      </c>
    </row>
    <row r="15" spans="1:6" ht="15.75" x14ac:dyDescent="0.25">
      <c r="A15" s="330">
        <v>4</v>
      </c>
      <c r="B15" s="330" t="s">
        <v>307</v>
      </c>
      <c r="C15" s="339">
        <v>101.9</v>
      </c>
      <c r="D15" s="339">
        <v>140</v>
      </c>
      <c r="E15" s="339">
        <v>0.6</v>
      </c>
    </row>
    <row r="16" spans="1:6" ht="15.75" x14ac:dyDescent="0.25">
      <c r="A16" s="330">
        <v>5</v>
      </c>
      <c r="B16" s="330" t="s">
        <v>308</v>
      </c>
      <c r="C16" s="339">
        <v>96.6</v>
      </c>
      <c r="D16" s="339">
        <v>133</v>
      </c>
      <c r="E16" s="339">
        <v>0.6</v>
      </c>
    </row>
    <row r="17" spans="1:5" ht="15.75" x14ac:dyDescent="0.25">
      <c r="A17" s="330">
        <v>6</v>
      </c>
      <c r="B17" s="330" t="s">
        <v>309</v>
      </c>
      <c r="C17" s="339">
        <v>93.6</v>
      </c>
      <c r="D17" s="340">
        <v>129</v>
      </c>
      <c r="E17" s="339">
        <v>0.6</v>
      </c>
    </row>
    <row r="18" spans="1:5" ht="15.75" x14ac:dyDescent="0.25">
      <c r="A18" s="330">
        <v>7</v>
      </c>
      <c r="B18" s="330" t="s">
        <v>310</v>
      </c>
      <c r="C18" s="339">
        <v>94.3</v>
      </c>
      <c r="D18" s="339">
        <v>130</v>
      </c>
      <c r="E18" s="339">
        <v>0.6</v>
      </c>
    </row>
    <row r="19" spans="1:5" ht="15.75" x14ac:dyDescent="0.25">
      <c r="A19" s="330">
        <v>8</v>
      </c>
      <c r="B19" s="330" t="s">
        <v>311</v>
      </c>
      <c r="C19" s="339">
        <v>95.7</v>
      </c>
      <c r="D19" s="339">
        <v>132</v>
      </c>
      <c r="E19" s="339">
        <v>0.6</v>
      </c>
    </row>
    <row r="20" spans="1:5" ht="15.75" x14ac:dyDescent="0.25">
      <c r="A20" s="330">
        <v>9</v>
      </c>
      <c r="B20" s="330" t="s">
        <v>312</v>
      </c>
      <c r="C20" s="339">
        <v>89.6</v>
      </c>
      <c r="D20" s="339">
        <v>123</v>
      </c>
      <c r="E20" s="339">
        <v>0.6</v>
      </c>
    </row>
    <row r="21" spans="1:5" ht="15.75" x14ac:dyDescent="0.25">
      <c r="A21" s="330">
        <v>10</v>
      </c>
      <c r="B21" s="330" t="s">
        <v>313</v>
      </c>
      <c r="C21" s="339">
        <v>84.5</v>
      </c>
      <c r="D21" s="339">
        <v>116</v>
      </c>
      <c r="E21" s="339">
        <v>0.6</v>
      </c>
    </row>
    <row r="22" spans="1:5" ht="15.75" x14ac:dyDescent="0.25">
      <c r="A22" s="330">
        <v>11</v>
      </c>
      <c r="B22" s="330" t="s">
        <v>314</v>
      </c>
      <c r="C22" s="339">
        <v>85.8</v>
      </c>
      <c r="D22" s="347">
        <v>118.05840169523033</v>
      </c>
      <c r="E22" s="339">
        <v>0.6</v>
      </c>
    </row>
    <row r="23" spans="1:5" ht="15.75" x14ac:dyDescent="0.25">
      <c r="A23" s="330">
        <v>12</v>
      </c>
      <c r="B23" s="330" t="s">
        <v>315</v>
      </c>
      <c r="C23" s="339">
        <v>93.3</v>
      </c>
      <c r="D23" s="339">
        <v>128</v>
      </c>
      <c r="E23" s="339">
        <v>0.6</v>
      </c>
    </row>
    <row r="24" spans="1:5" ht="15.75" x14ac:dyDescent="0.25">
      <c r="A24" s="330">
        <v>13</v>
      </c>
      <c r="B24" s="338" t="s">
        <v>316</v>
      </c>
      <c r="C24" s="339">
        <v>108.5</v>
      </c>
      <c r="D24" s="339">
        <v>149</v>
      </c>
      <c r="E24" s="339">
        <v>0.6</v>
      </c>
    </row>
    <row r="25" spans="1:5" ht="15.75" x14ac:dyDescent="0.25">
      <c r="A25" s="325"/>
      <c r="B25" s="325"/>
      <c r="C25" s="325"/>
      <c r="D25" s="325"/>
      <c r="E25" s="325"/>
    </row>
    <row r="26" spans="1:5" ht="15.75" x14ac:dyDescent="0.25">
      <c r="A26" s="325" t="s">
        <v>320</v>
      </c>
      <c r="B26" s="325"/>
      <c r="C26" s="325"/>
      <c r="D26" s="325"/>
      <c r="E26" s="325"/>
    </row>
    <row r="27" spans="1:5" ht="51" customHeight="1" x14ac:dyDescent="0.25">
      <c r="A27" s="346" t="s">
        <v>321</v>
      </c>
      <c r="B27" s="346"/>
      <c r="C27" s="346"/>
      <c r="D27" s="346"/>
      <c r="E27" s="346"/>
    </row>
    <row r="28" spans="1:5" ht="15.75" x14ac:dyDescent="0.25">
      <c r="A28" s="325"/>
      <c r="B28" s="325"/>
      <c r="C28" s="325"/>
      <c r="D28" s="325"/>
      <c r="E28" s="325"/>
    </row>
    <row r="29" spans="1:5" ht="18.75" x14ac:dyDescent="0.3">
      <c r="A29" s="325"/>
      <c r="B29" s="325" t="s">
        <v>322</v>
      </c>
      <c r="C29" s="325"/>
      <c r="D29" s="325"/>
      <c r="E29" s="325"/>
    </row>
    <row r="30" spans="1:5" ht="15.75" x14ac:dyDescent="0.25">
      <c r="A30" s="325"/>
      <c r="B30" s="325"/>
      <c r="C30" s="325"/>
      <c r="D30" s="325"/>
      <c r="E30" s="325"/>
    </row>
    <row r="31" spans="1:5" ht="18.75" x14ac:dyDescent="0.3">
      <c r="A31" s="325" t="s">
        <v>325</v>
      </c>
      <c r="C31" s="325"/>
      <c r="D31" s="325"/>
      <c r="E31" s="325"/>
    </row>
    <row r="32" spans="1:5" ht="15.75" x14ac:dyDescent="0.25">
      <c r="A32" s="325" t="s">
        <v>326</v>
      </c>
      <c r="B32" s="325"/>
      <c r="C32" s="325"/>
      <c r="D32" s="325"/>
      <c r="E32" s="325"/>
    </row>
    <row r="33" spans="1:5" ht="8.25" customHeight="1" x14ac:dyDescent="0.25">
      <c r="A33" s="325"/>
      <c r="B33" s="325"/>
      <c r="C33" s="325"/>
      <c r="D33" s="325"/>
      <c r="E33" s="325"/>
    </row>
    <row r="34" spans="1:5" ht="18.75" x14ac:dyDescent="0.3">
      <c r="A34" s="325" t="s">
        <v>323</v>
      </c>
      <c r="B34" s="325"/>
      <c r="C34" s="325"/>
      <c r="D34" s="325"/>
      <c r="E34" s="325"/>
    </row>
    <row r="35" spans="1:5" ht="15.75" x14ac:dyDescent="0.25">
      <c r="A35" s="325"/>
      <c r="B35" s="325"/>
      <c r="C35" s="325"/>
      <c r="D35" s="325"/>
      <c r="E35" s="325"/>
    </row>
    <row r="36" spans="1:5" ht="15.75" x14ac:dyDescent="0.25">
      <c r="A36" s="325"/>
      <c r="B36" s="325"/>
      <c r="C36" s="325"/>
      <c r="D36" s="325"/>
      <c r="E36" s="325"/>
    </row>
    <row r="37" spans="1:5" ht="15.75" x14ac:dyDescent="0.25">
      <c r="A37" s="325"/>
      <c r="B37" s="325"/>
      <c r="C37" s="325"/>
      <c r="D37" s="325"/>
      <c r="E37" s="325"/>
    </row>
    <row r="38" spans="1:5" ht="15.75" x14ac:dyDescent="0.25">
      <c r="A38" s="325"/>
      <c r="B38" s="325"/>
      <c r="C38" s="325"/>
      <c r="D38" s="325"/>
      <c r="E38" s="325"/>
    </row>
    <row r="39" spans="1:5" ht="15.75" x14ac:dyDescent="0.25">
      <c r="A39" s="325"/>
      <c r="B39" s="325"/>
      <c r="C39" s="325"/>
      <c r="D39" s="325"/>
      <c r="E39" s="325"/>
    </row>
    <row r="40" spans="1:5" ht="15.75" x14ac:dyDescent="0.25">
      <c r="A40" s="325"/>
      <c r="B40" s="325"/>
      <c r="C40" s="325"/>
      <c r="D40" s="325"/>
      <c r="E40" s="325"/>
    </row>
    <row r="41" spans="1:5" ht="15.75" x14ac:dyDescent="0.25">
      <c r="A41" s="325"/>
      <c r="B41" s="325"/>
      <c r="C41" s="325"/>
      <c r="D41" s="325"/>
      <c r="E41" s="325"/>
    </row>
    <row r="42" spans="1:5" ht="15.75" x14ac:dyDescent="0.25">
      <c r="A42" s="325"/>
      <c r="B42" s="325"/>
      <c r="C42" s="325"/>
      <c r="D42" s="325"/>
      <c r="E42" s="325"/>
    </row>
    <row r="43" spans="1:5" ht="15.75" x14ac:dyDescent="0.25">
      <c r="A43" s="325"/>
      <c r="B43" s="325"/>
      <c r="C43" s="325"/>
      <c r="D43" s="325"/>
      <c r="E43" s="325"/>
    </row>
    <row r="44" spans="1:5" ht="15.75" x14ac:dyDescent="0.25">
      <c r="A44" s="325"/>
      <c r="B44" s="325"/>
      <c r="C44" s="325"/>
      <c r="D44" s="325"/>
      <c r="E44" s="325"/>
    </row>
    <row r="45" spans="1:5" ht="15.75" x14ac:dyDescent="0.25">
      <c r="A45" s="325"/>
      <c r="B45" s="325"/>
      <c r="C45" s="325"/>
      <c r="D45" s="325"/>
      <c r="E45" s="325"/>
    </row>
    <row r="46" spans="1:5" ht="15.75" x14ac:dyDescent="0.25">
      <c r="A46" s="325"/>
      <c r="B46" s="325"/>
      <c r="C46" s="325"/>
      <c r="D46" s="325"/>
      <c r="E46" s="325"/>
    </row>
    <row r="47" spans="1:5" ht="15.75" x14ac:dyDescent="0.25">
      <c r="A47" s="325"/>
      <c r="B47" s="325"/>
      <c r="C47" s="325"/>
      <c r="D47" s="325"/>
      <c r="E47" s="325"/>
    </row>
    <row r="48" spans="1:5" ht="15.75" x14ac:dyDescent="0.25">
      <c r="A48" s="325"/>
      <c r="B48" s="325"/>
      <c r="C48" s="325"/>
      <c r="D48" s="325"/>
      <c r="E48" s="325"/>
    </row>
    <row r="49" spans="1:5" ht="15.75" x14ac:dyDescent="0.25">
      <c r="A49" s="325"/>
      <c r="B49" s="325"/>
      <c r="C49" s="325"/>
      <c r="D49" s="325"/>
      <c r="E49" s="325"/>
    </row>
    <row r="50" spans="1:5" ht="15.75" x14ac:dyDescent="0.25">
      <c r="A50" s="325"/>
      <c r="B50" s="325"/>
      <c r="C50" s="325"/>
      <c r="D50" s="325"/>
      <c r="E50" s="325"/>
    </row>
    <row r="51" spans="1:5" ht="15.75" x14ac:dyDescent="0.25">
      <c r="A51" s="325"/>
      <c r="B51" s="325"/>
      <c r="C51" s="325"/>
      <c r="D51" s="325"/>
      <c r="E51" s="325"/>
    </row>
    <row r="52" spans="1:5" ht="15.75" x14ac:dyDescent="0.25">
      <c r="A52" s="325"/>
      <c r="B52" s="325"/>
      <c r="C52" s="325"/>
      <c r="D52" s="325"/>
      <c r="E52" s="325"/>
    </row>
    <row r="53" spans="1:5" ht="15.75" x14ac:dyDescent="0.25">
      <c r="A53" s="325"/>
      <c r="B53" s="325"/>
      <c r="C53" s="325"/>
      <c r="D53" s="325"/>
      <c r="E53" s="325"/>
    </row>
    <row r="54" spans="1:5" ht="15.75" x14ac:dyDescent="0.25">
      <c r="A54" s="325"/>
      <c r="B54" s="325"/>
      <c r="C54" s="325"/>
      <c r="D54" s="325"/>
      <c r="E54" s="325"/>
    </row>
    <row r="55" spans="1:5" ht="15.75" x14ac:dyDescent="0.25">
      <c r="A55" s="325"/>
      <c r="B55" s="325"/>
      <c r="C55" s="325"/>
      <c r="D55" s="325"/>
      <c r="E55" s="325"/>
    </row>
    <row r="56" spans="1:5" ht="15.75" x14ac:dyDescent="0.25">
      <c r="A56" s="325"/>
      <c r="B56" s="325"/>
      <c r="C56" s="325"/>
      <c r="D56" s="325"/>
      <c r="E56" s="325"/>
    </row>
    <row r="57" spans="1:5" ht="15.75" x14ac:dyDescent="0.25">
      <c r="A57" s="325"/>
      <c r="B57" s="325"/>
      <c r="C57" s="325"/>
      <c r="D57" s="325"/>
      <c r="E57" s="325"/>
    </row>
    <row r="58" spans="1:5" ht="15.75" x14ac:dyDescent="0.25">
      <c r="A58" s="325"/>
      <c r="B58" s="325"/>
      <c r="C58" s="325"/>
      <c r="D58" s="325"/>
      <c r="E58" s="325"/>
    </row>
    <row r="59" spans="1:5" ht="15.75" x14ac:dyDescent="0.25">
      <c r="A59" s="325"/>
      <c r="B59" s="325"/>
      <c r="C59" s="325"/>
      <c r="D59" s="325"/>
      <c r="E59" s="325"/>
    </row>
    <row r="60" spans="1:5" ht="15.75" x14ac:dyDescent="0.25">
      <c r="A60" s="325"/>
      <c r="B60" s="325"/>
      <c r="C60" s="325"/>
      <c r="D60" s="325"/>
      <c r="E60" s="325"/>
    </row>
    <row r="61" spans="1:5" ht="15.75" x14ac:dyDescent="0.25">
      <c r="A61" s="325"/>
      <c r="B61" s="325"/>
      <c r="C61" s="325"/>
      <c r="D61" s="325"/>
      <c r="E61" s="325"/>
    </row>
    <row r="62" spans="1:5" ht="15.75" x14ac:dyDescent="0.25">
      <c r="A62" s="325"/>
      <c r="B62" s="325"/>
      <c r="C62" s="325"/>
      <c r="D62" s="325"/>
      <c r="E62" s="325"/>
    </row>
    <row r="63" spans="1:5" ht="15.75" x14ac:dyDescent="0.25">
      <c r="A63" s="325"/>
      <c r="B63" s="325"/>
      <c r="C63" s="325"/>
      <c r="D63" s="325"/>
      <c r="E63" s="325"/>
    </row>
    <row r="64" spans="1:5" ht="15.75" x14ac:dyDescent="0.25">
      <c r="A64" s="325"/>
      <c r="B64" s="325"/>
      <c r="C64" s="325"/>
      <c r="D64" s="325"/>
      <c r="E64" s="325"/>
    </row>
    <row r="65" spans="1:5" ht="15.75" x14ac:dyDescent="0.25">
      <c r="A65" s="325"/>
      <c r="B65" s="325"/>
      <c r="C65" s="325"/>
      <c r="D65" s="325"/>
      <c r="E65" s="325"/>
    </row>
    <row r="66" spans="1:5" ht="15.75" x14ac:dyDescent="0.25">
      <c r="A66" s="325"/>
      <c r="B66" s="325"/>
      <c r="C66" s="325"/>
      <c r="D66" s="325"/>
      <c r="E66" s="325"/>
    </row>
    <row r="67" spans="1:5" ht="15.75" x14ac:dyDescent="0.25">
      <c r="A67" s="325"/>
      <c r="B67" s="325"/>
      <c r="C67" s="325"/>
      <c r="D67" s="325"/>
      <c r="E67" s="325"/>
    </row>
    <row r="68" spans="1:5" ht="15.75" x14ac:dyDescent="0.25">
      <c r="A68" s="325"/>
      <c r="B68" s="325"/>
      <c r="C68" s="325"/>
      <c r="D68" s="325"/>
      <c r="E68" s="325"/>
    </row>
    <row r="69" spans="1:5" ht="15.75" x14ac:dyDescent="0.25">
      <c r="A69" s="325"/>
      <c r="B69" s="325"/>
      <c r="C69" s="325"/>
      <c r="D69" s="325"/>
      <c r="E69" s="325"/>
    </row>
    <row r="70" spans="1:5" ht="15.75" x14ac:dyDescent="0.25">
      <c r="A70" s="325"/>
      <c r="B70" s="325"/>
      <c r="C70" s="325"/>
      <c r="D70" s="325"/>
      <c r="E70" s="325"/>
    </row>
    <row r="71" spans="1:5" ht="15.75" x14ac:dyDescent="0.25">
      <c r="A71" s="325"/>
      <c r="B71" s="325"/>
      <c r="C71" s="325"/>
      <c r="D71" s="325"/>
      <c r="E71" s="325"/>
    </row>
  </sheetData>
  <mergeCells count="6">
    <mergeCell ref="A27:E27"/>
    <mergeCell ref="D1:E1"/>
    <mergeCell ref="C8:E9"/>
    <mergeCell ref="A6:E6"/>
    <mergeCell ref="A8:A10"/>
    <mergeCell ref="B8:B10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9" workbookViewId="0">
      <selection sqref="A1:G1"/>
    </sheetView>
  </sheetViews>
  <sheetFormatPr defaultRowHeight="15" x14ac:dyDescent="0.25"/>
  <sheetData>
    <row r="1" spans="1:7" ht="148.5" customHeight="1" x14ac:dyDescent="0.25">
      <c r="A1" s="299" t="s">
        <v>171</v>
      </c>
      <c r="B1" s="299"/>
      <c r="C1" s="299"/>
      <c r="D1" s="299"/>
      <c r="E1" s="299"/>
      <c r="F1" s="299"/>
      <c r="G1" s="299"/>
    </row>
    <row r="2" spans="1:7" ht="99" x14ac:dyDescent="0.25">
      <c r="A2" s="141" t="s">
        <v>172</v>
      </c>
    </row>
    <row r="3" spans="1:7" ht="30" x14ac:dyDescent="0.25">
      <c r="A3" s="296" t="s">
        <v>173</v>
      </c>
      <c r="B3" s="143" t="s">
        <v>174</v>
      </c>
      <c r="C3" s="143" t="s">
        <v>180</v>
      </c>
      <c r="D3" s="143" t="s">
        <v>180</v>
      </c>
      <c r="E3" s="147" t="s">
        <v>185</v>
      </c>
      <c r="F3" s="142" t="s">
        <v>187</v>
      </c>
    </row>
    <row r="4" spans="1:7" ht="30" x14ac:dyDescent="0.25">
      <c r="A4" s="297"/>
      <c r="B4" s="144" t="s">
        <v>175</v>
      </c>
      <c r="C4" s="144" t="s">
        <v>181</v>
      </c>
      <c r="D4" s="144" t="s">
        <v>181</v>
      </c>
      <c r="E4" s="148" t="s">
        <v>178</v>
      </c>
      <c r="F4" s="151" t="s">
        <v>188</v>
      </c>
    </row>
    <row r="5" spans="1:7" ht="30" x14ac:dyDescent="0.25">
      <c r="A5" s="297"/>
      <c r="B5" s="144" t="s">
        <v>176</v>
      </c>
      <c r="C5" s="144" t="s">
        <v>182</v>
      </c>
      <c r="D5" s="144" t="s">
        <v>183</v>
      </c>
      <c r="E5" s="148" t="s">
        <v>186</v>
      </c>
      <c r="F5" s="151" t="s">
        <v>178</v>
      </c>
    </row>
    <row r="6" spans="1:7" ht="30" x14ac:dyDescent="0.25">
      <c r="A6" s="297"/>
      <c r="B6" s="144" t="s">
        <v>177</v>
      </c>
      <c r="C6" s="144" t="s">
        <v>176</v>
      </c>
      <c r="D6" s="144" t="s">
        <v>176</v>
      </c>
      <c r="E6" s="149"/>
      <c r="F6" s="151" t="s">
        <v>189</v>
      </c>
    </row>
    <row r="7" spans="1:7" ht="30" x14ac:dyDescent="0.25">
      <c r="A7" s="297"/>
      <c r="B7" s="144" t="s">
        <v>178</v>
      </c>
      <c r="C7" s="144" t="s">
        <v>177</v>
      </c>
      <c r="D7" s="144" t="s">
        <v>177</v>
      </c>
      <c r="E7" s="149"/>
      <c r="F7" s="151"/>
    </row>
    <row r="8" spans="1:7" ht="30" x14ac:dyDescent="0.25">
      <c r="A8" s="297"/>
      <c r="B8" s="144" t="s">
        <v>179</v>
      </c>
      <c r="C8" s="144" t="s">
        <v>178</v>
      </c>
      <c r="D8" s="144" t="s">
        <v>178</v>
      </c>
      <c r="E8" s="149"/>
      <c r="F8" s="151"/>
    </row>
    <row r="9" spans="1:7" ht="30" x14ac:dyDescent="0.25">
      <c r="A9" s="298"/>
      <c r="B9" s="145"/>
      <c r="C9" s="146" t="s">
        <v>179</v>
      </c>
      <c r="D9" s="146" t="s">
        <v>184</v>
      </c>
      <c r="E9" s="150"/>
      <c r="F9" s="152"/>
    </row>
    <row r="10" spans="1:7" ht="30" x14ac:dyDescent="0.25">
      <c r="A10" s="153" t="s">
        <v>190</v>
      </c>
      <c r="B10" s="153">
        <v>4753</v>
      </c>
      <c r="C10" s="153">
        <v>4000</v>
      </c>
      <c r="D10" s="153">
        <v>3240</v>
      </c>
      <c r="E10" s="154">
        <v>0.81</v>
      </c>
      <c r="F10" s="153" t="s">
        <v>191</v>
      </c>
    </row>
    <row r="11" spans="1:7" ht="30" x14ac:dyDescent="0.25">
      <c r="A11" s="153" t="s">
        <v>192</v>
      </c>
      <c r="B11" s="153" t="s">
        <v>193</v>
      </c>
      <c r="C11" s="153" t="s">
        <v>193</v>
      </c>
      <c r="D11" s="153">
        <v>3000</v>
      </c>
      <c r="E11" s="154">
        <v>0.75</v>
      </c>
      <c r="F11" s="153" t="s">
        <v>194</v>
      </c>
    </row>
    <row r="12" spans="1:7" ht="45" x14ac:dyDescent="0.25">
      <c r="A12" s="153" t="s">
        <v>195</v>
      </c>
      <c r="B12" s="153" t="s">
        <v>193</v>
      </c>
      <c r="C12" s="153" t="s">
        <v>193</v>
      </c>
      <c r="D12" s="153">
        <v>2920</v>
      </c>
      <c r="E12" s="154">
        <v>0.73</v>
      </c>
      <c r="F12" s="153" t="s">
        <v>196</v>
      </c>
    </row>
    <row r="13" spans="1:7" ht="30" x14ac:dyDescent="0.25">
      <c r="A13" s="153" t="s">
        <v>197</v>
      </c>
      <c r="B13" s="153" t="s">
        <v>193</v>
      </c>
      <c r="C13" s="153" t="s">
        <v>193</v>
      </c>
      <c r="D13" s="153">
        <v>2880</v>
      </c>
      <c r="E13" s="154">
        <v>0.72</v>
      </c>
      <c r="F13" s="153" t="s">
        <v>198</v>
      </c>
    </row>
    <row r="14" spans="1:7" ht="30" x14ac:dyDescent="0.25">
      <c r="A14" s="153" t="s">
        <v>199</v>
      </c>
      <c r="B14" s="153" t="s">
        <v>193</v>
      </c>
      <c r="C14" s="153" t="s">
        <v>193</v>
      </c>
      <c r="D14" s="153">
        <v>2720</v>
      </c>
      <c r="E14" s="154">
        <v>0.68</v>
      </c>
      <c r="F14" s="153" t="s">
        <v>200</v>
      </c>
    </row>
    <row r="15" spans="1:7" ht="30" x14ac:dyDescent="0.25">
      <c r="A15" s="153" t="s">
        <v>201</v>
      </c>
      <c r="B15" s="153" t="s">
        <v>193</v>
      </c>
      <c r="C15" s="153" t="s">
        <v>193</v>
      </c>
      <c r="D15" s="153">
        <v>2680</v>
      </c>
      <c r="E15" s="154">
        <v>0.67</v>
      </c>
      <c r="F15" s="153" t="s">
        <v>202</v>
      </c>
    </row>
    <row r="16" spans="1:7" ht="30" x14ac:dyDescent="0.25">
      <c r="A16" s="153" t="s">
        <v>203</v>
      </c>
      <c r="B16" s="153" t="s">
        <v>193</v>
      </c>
      <c r="C16" s="153" t="s">
        <v>193</v>
      </c>
      <c r="D16" s="153">
        <v>2640</v>
      </c>
      <c r="E16" s="154">
        <v>0.66</v>
      </c>
      <c r="F16" s="153" t="s">
        <v>204</v>
      </c>
    </row>
    <row r="17" spans="1:6" ht="30" x14ac:dyDescent="0.25">
      <c r="A17" s="153" t="s">
        <v>205</v>
      </c>
      <c r="B17" s="153" t="s">
        <v>193</v>
      </c>
      <c r="C17" s="153" t="s">
        <v>193</v>
      </c>
      <c r="D17" s="153">
        <v>2640</v>
      </c>
      <c r="E17" s="154">
        <v>0.66</v>
      </c>
      <c r="F17" s="153" t="s">
        <v>206</v>
      </c>
    </row>
    <row r="18" spans="1:6" ht="30" x14ac:dyDescent="0.25">
      <c r="A18" s="153" t="s">
        <v>207</v>
      </c>
      <c r="B18" s="153" t="s">
        <v>193</v>
      </c>
      <c r="C18" s="153" t="s">
        <v>193</v>
      </c>
      <c r="D18" s="153">
        <v>2600</v>
      </c>
      <c r="E18" s="154">
        <v>0.65</v>
      </c>
      <c r="F18" s="153" t="s">
        <v>206</v>
      </c>
    </row>
    <row r="19" spans="1:6" ht="30" x14ac:dyDescent="0.25">
      <c r="A19" s="153" t="s">
        <v>208</v>
      </c>
      <c r="B19" s="153" t="s">
        <v>193</v>
      </c>
      <c r="C19" s="153" t="s">
        <v>193</v>
      </c>
      <c r="D19" s="153">
        <v>2600</v>
      </c>
      <c r="E19" s="154">
        <v>0.65</v>
      </c>
      <c r="F19" s="153" t="s">
        <v>209</v>
      </c>
    </row>
    <row r="20" spans="1:6" ht="30" x14ac:dyDescent="0.25">
      <c r="A20" s="153" t="s">
        <v>210</v>
      </c>
      <c r="B20" s="153" t="s">
        <v>193</v>
      </c>
      <c r="C20" s="153" t="s">
        <v>193</v>
      </c>
      <c r="D20" s="153">
        <v>2600</v>
      </c>
      <c r="E20" s="154">
        <v>0.65</v>
      </c>
      <c r="F20" s="153" t="s">
        <v>211</v>
      </c>
    </row>
    <row r="21" spans="1:6" ht="30" x14ac:dyDescent="0.25">
      <c r="A21" s="153" t="s">
        <v>212</v>
      </c>
      <c r="B21" s="153" t="s">
        <v>193</v>
      </c>
      <c r="C21" s="153" t="s">
        <v>193</v>
      </c>
      <c r="D21" s="153">
        <v>2600</v>
      </c>
      <c r="E21" s="154">
        <v>0.65</v>
      </c>
      <c r="F21" s="153" t="s">
        <v>213</v>
      </c>
    </row>
    <row r="22" spans="1:6" ht="30" x14ac:dyDescent="0.25">
      <c r="A22" s="153" t="s">
        <v>214</v>
      </c>
      <c r="B22" s="153" t="s">
        <v>193</v>
      </c>
      <c r="C22" s="153" t="s">
        <v>193</v>
      </c>
      <c r="D22" s="153">
        <v>2280</v>
      </c>
      <c r="E22" s="154">
        <v>0.56999999999999995</v>
      </c>
      <c r="F22" s="153" t="s">
        <v>215</v>
      </c>
    </row>
    <row r="23" spans="1:6" ht="30" x14ac:dyDescent="0.25">
      <c r="A23" s="153" t="s">
        <v>216</v>
      </c>
      <c r="B23" s="153" t="s">
        <v>193</v>
      </c>
      <c r="C23" s="153" t="s">
        <v>193</v>
      </c>
      <c r="D23" s="153">
        <v>2080</v>
      </c>
      <c r="E23" s="154">
        <v>0.52</v>
      </c>
      <c r="F23" s="153" t="s">
        <v>217</v>
      </c>
    </row>
    <row r="24" spans="1:6" ht="30" x14ac:dyDescent="0.25">
      <c r="A24" s="153" t="s">
        <v>218</v>
      </c>
      <c r="B24" s="153" t="s">
        <v>193</v>
      </c>
      <c r="C24" s="153" t="s">
        <v>193</v>
      </c>
      <c r="D24" s="153">
        <v>2040</v>
      </c>
      <c r="E24" s="154">
        <v>0.51</v>
      </c>
      <c r="F24" s="153" t="s">
        <v>219</v>
      </c>
    </row>
    <row r="25" spans="1:6" ht="30" x14ac:dyDescent="0.25">
      <c r="A25" s="153" t="s">
        <v>220</v>
      </c>
      <c r="B25" s="153" t="s">
        <v>193</v>
      </c>
      <c r="C25" s="153" t="s">
        <v>193</v>
      </c>
      <c r="D25" s="153">
        <v>2000</v>
      </c>
      <c r="E25" s="154">
        <v>0.5</v>
      </c>
      <c r="F25" s="153" t="s">
        <v>221</v>
      </c>
    </row>
    <row r="26" spans="1:6" ht="30" x14ac:dyDescent="0.25">
      <c r="A26" s="153" t="s">
        <v>222</v>
      </c>
      <c r="B26" s="153" t="s">
        <v>193</v>
      </c>
      <c r="C26" s="153" t="s">
        <v>193</v>
      </c>
      <c r="D26" s="153">
        <v>1880</v>
      </c>
      <c r="E26" s="154">
        <v>0.47</v>
      </c>
      <c r="F26" s="153" t="s">
        <v>223</v>
      </c>
    </row>
    <row r="27" spans="1:6" ht="30" x14ac:dyDescent="0.25">
      <c r="A27" s="153" t="s">
        <v>224</v>
      </c>
      <c r="B27" s="153" t="s">
        <v>193</v>
      </c>
      <c r="C27" s="153" t="s">
        <v>193</v>
      </c>
      <c r="D27" s="153">
        <v>1840</v>
      </c>
      <c r="E27" s="154">
        <v>0.46</v>
      </c>
      <c r="F27" s="153" t="s">
        <v>225</v>
      </c>
    </row>
    <row r="28" spans="1:6" ht="30" x14ac:dyDescent="0.25">
      <c r="A28" s="153" t="s">
        <v>226</v>
      </c>
      <c r="B28" s="153" t="s">
        <v>193</v>
      </c>
      <c r="C28" s="153" t="s">
        <v>193</v>
      </c>
      <c r="D28" s="153">
        <v>1800</v>
      </c>
      <c r="E28" s="154">
        <v>0.45</v>
      </c>
      <c r="F28" s="153" t="s">
        <v>227</v>
      </c>
    </row>
    <row r="29" spans="1:6" ht="30" x14ac:dyDescent="0.25">
      <c r="A29" s="153" t="s">
        <v>228</v>
      </c>
      <c r="B29" s="153" t="s">
        <v>193</v>
      </c>
      <c r="C29" s="153" t="s">
        <v>193</v>
      </c>
      <c r="D29" s="153">
        <v>1800</v>
      </c>
      <c r="E29" s="154">
        <v>0.45</v>
      </c>
      <c r="F29" s="153" t="s">
        <v>229</v>
      </c>
    </row>
    <row r="30" spans="1:6" ht="30" x14ac:dyDescent="0.25">
      <c r="A30" s="153" t="s">
        <v>230</v>
      </c>
      <c r="B30" s="153" t="s">
        <v>193</v>
      </c>
      <c r="C30" s="153" t="s">
        <v>193</v>
      </c>
      <c r="D30" s="153">
        <v>1720</v>
      </c>
      <c r="E30" s="154">
        <v>0.43</v>
      </c>
      <c r="F30" s="153" t="s">
        <v>231</v>
      </c>
    </row>
    <row r="31" spans="1:6" ht="30" x14ac:dyDescent="0.25">
      <c r="A31" s="153" t="s">
        <v>232</v>
      </c>
      <c r="B31" s="153" t="s">
        <v>193</v>
      </c>
      <c r="C31" s="153" t="s">
        <v>193</v>
      </c>
      <c r="D31" s="153">
        <v>1640</v>
      </c>
      <c r="E31" s="154">
        <v>0.41</v>
      </c>
      <c r="F31" s="153" t="s">
        <v>233</v>
      </c>
    </row>
    <row r="32" spans="1:6" ht="30" x14ac:dyDescent="0.25">
      <c r="A32" s="153" t="s">
        <v>234</v>
      </c>
      <c r="B32" s="153" t="s">
        <v>193</v>
      </c>
      <c r="C32" s="153" t="s">
        <v>193</v>
      </c>
      <c r="D32" s="153">
        <v>1600</v>
      </c>
      <c r="E32" s="154">
        <v>0.4</v>
      </c>
      <c r="F32" s="153" t="s">
        <v>235</v>
      </c>
    </row>
    <row r="33" spans="1:6" ht="30" x14ac:dyDescent="0.25">
      <c r="A33" s="153" t="s">
        <v>236</v>
      </c>
      <c r="B33" s="153" t="s">
        <v>193</v>
      </c>
      <c r="C33" s="153" t="s">
        <v>193</v>
      </c>
      <c r="D33" s="153">
        <v>1600</v>
      </c>
      <c r="E33" s="154">
        <v>0.4</v>
      </c>
      <c r="F33" s="153" t="s">
        <v>237</v>
      </c>
    </row>
    <row r="34" spans="1:6" x14ac:dyDescent="0.25">
      <c r="A34" s="155"/>
    </row>
    <row r="35" spans="1:6" x14ac:dyDescent="0.25">
      <c r="A35" s="155" t="s">
        <v>238</v>
      </c>
    </row>
    <row r="36" spans="1:6" ht="210" x14ac:dyDescent="0.25">
      <c r="A36" s="156" t="s">
        <v>239</v>
      </c>
    </row>
    <row r="37" spans="1:6" ht="120" x14ac:dyDescent="0.25">
      <c r="A37" s="156" t="s">
        <v>240</v>
      </c>
    </row>
  </sheetData>
  <mergeCells count="2">
    <mergeCell ref="A3:A9"/>
    <mergeCell ref="A1:G1"/>
  </mergeCells>
  <hyperlinks>
    <hyperlink ref="B3" r:id="rId1" location="vishaia_teplotvornost" tooltip="Абсолютная (высшая) теплотворная способность древесины" display="http://tehnopost.kiev.ua/otoplenie/13-teplotvornost-drevesiny-drova.html - vishaia_teplotvornost"/>
    <hyperlink ref="B4" r:id="rId2" location="vishaia_teplotvornost" tooltip="Абсолютная (высшая) теплотворная способность древесины" display="http://tehnopost.kiev.ua/otoplenie/13-teplotvornost-drevesiny-drova.html - vishaia_teplotvornost"/>
    <hyperlink ref="B5" r:id="rId3" location="vishaia_teplotvornost" tooltip="Абсолютная (высшая) теплотворная способность древесины" display="http://tehnopost.kiev.ua/otoplenie/13-teplotvornost-drevesiny-drova.html - vishaia_teplotvornost"/>
    <hyperlink ref="B6" r:id="rId4" location="vishaia_teplotvornost" tooltip="Абсолютная (высшая) теплотворная способность древесины" display="http://tehnopost.kiev.ua/otoplenie/13-teplotvornost-drevesiny-drova.html - vishaia_teplotvornost"/>
    <hyperlink ref="B7" r:id="rId5" location="vishaia_teplotvornost" tooltip="Абсолютная (высшая) теплотворная способность древесины" display="http://tehnopost.kiev.ua/otoplenie/13-teplotvornost-drevesiny-drova.html - vishaia_teplotvornost"/>
    <hyperlink ref="B8" r:id="rId6" location="vishaia_teplotvornost" tooltip="Абсолютная (высшая) теплотворная способность древесины" display="http://tehnopost.kiev.ua/otoplenie/13-teplotvornost-drevesiny-drova.html - vishaia_teplotvornost"/>
    <hyperlink ref="C3" r:id="rId7" location="nizhaia_raboshaia_teplotvornost" tooltip="Рабочая (низшая) массовая теплотворная способность древесины" display="http://tehnopost.kiev.ua/otoplenie/13-teplotvornost-drevesiny-drova.html - nizhaia_raboshaia_teplotvornost"/>
    <hyperlink ref="C4" r:id="rId8" location="nizhaia_raboshaia_teplotvornost" tooltip="Рабочая (низшая) массовая теплотворная способность древесины" display="http://tehnopost.kiev.ua/otoplenie/13-teplotvornost-drevesiny-drova.html - nizhaia_raboshaia_teplotvornost"/>
    <hyperlink ref="C5" r:id="rId9" location="nizhaia_raboshaia_teplotvornost" tooltip="Рабочая (низшая) массовая теплотворная способность древесины" display="http://tehnopost.kiev.ua/otoplenie/13-teplotvornost-drevesiny-drova.html - nizhaia_raboshaia_teplotvornost"/>
    <hyperlink ref="C6" r:id="rId10" location="nizhaia_raboshaia_teplotvornost" tooltip="Рабочая (низшая) массовая теплотворная способность древесины" display="http://tehnopost.kiev.ua/otoplenie/13-teplotvornost-drevesiny-drova.html - nizhaia_raboshaia_teplotvornost"/>
    <hyperlink ref="C7" r:id="rId11" location="nizhaia_raboshaia_teplotvornost" tooltip="Рабочая (низшая) массовая теплотворная способность древесины" display="http://tehnopost.kiev.ua/otoplenie/13-teplotvornost-drevesiny-drova.html - nizhaia_raboshaia_teplotvornost"/>
    <hyperlink ref="C8" r:id="rId12" location="nizhaia_raboshaia_teplotvornost" tooltip="Рабочая (низшая) массовая теплотворная способность древесины" display="http://tehnopost.kiev.ua/otoplenie/13-teplotvornost-drevesiny-drova.html - nizhaia_raboshaia_teplotvornost"/>
    <hyperlink ref="C9" r:id="rId13" location="nizhaia_raboshaia_teplotvornost" tooltip="Рабочая (низшая) массовая теплотворная способность древесины" display="http://tehnopost.kiev.ua/otoplenie/13-teplotvornost-drevesiny-drova.html - nizhaia_raboshaia_teplotvornost"/>
    <hyperlink ref="D3" r:id="rId14" location="nizhaia_obiemnaia_teplotvornost" tooltip="Рабочая (низшая) объёмная теплотворная способность древесины" display="http://tehnopost.kiev.ua/otoplenie/13-teplotvornost-drevesiny-drova.html - nizhaia_obiemnaia_teplotvornost"/>
    <hyperlink ref="D4" r:id="rId15" location="nizhaia_obiemnaia_teplotvornost" tooltip="Рабочая (низшая) объёмная теплотворная способность древесины" display="http://tehnopost.kiev.ua/otoplenie/13-teplotvornost-drevesiny-drova.html - nizhaia_obiemnaia_teplotvornost"/>
    <hyperlink ref="D5" r:id="rId16" location="nizhaia_obiemnaia_teplotvornost" tooltip="Рабочая (низшая) объёмная теплотворная способность древесины" display="http://tehnopost.kiev.ua/otoplenie/13-teplotvornost-drevesiny-drova.html - nizhaia_obiemnaia_teplotvornost"/>
    <hyperlink ref="D6" r:id="rId17" location="nizhaia_obiemnaia_teplotvornost" tooltip="Рабочая (низшая) объёмная теплотворная способность древесины" display="http://tehnopost.kiev.ua/otoplenie/13-teplotvornost-drevesiny-drova.html - nizhaia_obiemnaia_teplotvornost"/>
    <hyperlink ref="D7" r:id="rId18" location="nizhaia_obiemnaia_teplotvornost" tooltip="Рабочая (низшая) объёмная теплотворная способность древесины" display="http://tehnopost.kiev.ua/otoplenie/13-teplotvornost-drevesiny-drova.html - nizhaia_obiemnaia_teplotvornost"/>
    <hyperlink ref="D8" r:id="rId19" location="nizhaia_obiemnaia_teplotvornost" tooltip="Рабочая (низшая) объёмная теплотворная способность древесины" display="http://tehnopost.kiev.ua/otoplenie/13-teplotvornost-drevesiny-drova.html - nizhaia_obiemnaia_teplotvornost"/>
    <hyperlink ref="D9" r:id="rId20" location="nizhaia_obiemnaia_teplotvornost" tooltip="Рабочая (низшая) объёмная теплотворная способность древесины" display="http://tehnopost.kiev.ua/otoplenie/13-teplotvornost-drevesiny-drova.html - nizhaia_obiemnaia_teplotvornost"/>
    <hyperlink ref="E3" r:id="rId21" tooltip="Плотность древесины" display="http://tehnopost.kiev.ua/otoplenie/6-plotnost-drevesiny-udelnyy-ves.html"/>
    <hyperlink ref="E4" r:id="rId22" tooltip="Плотность древесины" display="http://tehnopost.kiev.ua/otoplenie/6-plotnost-drevesiny-udelnyy-ves.html"/>
    <hyperlink ref="E5" r:id="rId23" tooltip="Плотность древесины" display="http://tehnopost.kiev.ua/otoplenie/6-plotnost-drevesiny-udelnyy-ves.htm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275"/>
  <sheetViews>
    <sheetView zoomScale="80" zoomScaleNormal="80" workbookViewId="0">
      <selection activeCell="I22" sqref="I22:I23"/>
    </sheetView>
  </sheetViews>
  <sheetFormatPr defaultRowHeight="15" x14ac:dyDescent="0.25"/>
  <cols>
    <col min="1" max="1" width="7.5703125" style="7" customWidth="1"/>
    <col min="2" max="2" width="30.5703125" customWidth="1"/>
    <col min="3" max="3" width="23.140625" customWidth="1"/>
    <col min="4" max="4" width="19" customWidth="1"/>
    <col min="5" max="5" width="26.42578125" customWidth="1"/>
    <col min="6" max="6" width="26" customWidth="1"/>
    <col min="7" max="7" width="25.85546875" customWidth="1"/>
    <col min="8" max="8" width="19.42578125" customWidth="1"/>
    <col min="9" max="9" width="31.5703125" customWidth="1"/>
    <col min="10" max="10" width="21" hidden="1" customWidth="1"/>
    <col min="11" max="11" width="19.28515625" style="50" customWidth="1"/>
    <col min="12" max="16" width="0" hidden="1" customWidth="1"/>
    <col min="17" max="17" width="20.5703125" customWidth="1"/>
  </cols>
  <sheetData>
    <row r="2" spans="1:34" ht="15.75" thickBot="1" x14ac:dyDescent="0.3"/>
    <row r="3" spans="1:34" ht="32.25" customHeight="1" x14ac:dyDescent="0.25">
      <c r="A3" s="203" t="s">
        <v>0</v>
      </c>
      <c r="B3" s="197" t="s">
        <v>8</v>
      </c>
      <c r="C3" s="207" t="s">
        <v>49</v>
      </c>
      <c r="D3" s="208"/>
      <c r="E3" s="205" t="s">
        <v>4</v>
      </c>
      <c r="F3" s="205" t="s">
        <v>168</v>
      </c>
      <c r="G3" s="197" t="s">
        <v>147</v>
      </c>
      <c r="H3" s="197" t="s">
        <v>170</v>
      </c>
      <c r="I3" s="271" t="s">
        <v>169</v>
      </c>
      <c r="J3" s="237" t="s">
        <v>51</v>
      </c>
      <c r="K3" s="201" t="s">
        <v>148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89.75" customHeight="1" thickBot="1" x14ac:dyDescent="0.3">
      <c r="A4" s="204"/>
      <c r="B4" s="198"/>
      <c r="C4" s="17" t="s">
        <v>3</v>
      </c>
      <c r="D4" s="17" t="s">
        <v>2</v>
      </c>
      <c r="E4" s="206"/>
      <c r="F4" s="209"/>
      <c r="G4" s="198"/>
      <c r="H4" s="198"/>
      <c r="I4" s="272"/>
      <c r="J4" s="238"/>
      <c r="K4" s="20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7" customFormat="1" ht="15.75" thickBot="1" x14ac:dyDescent="0.3">
      <c r="A5" s="21">
        <v>1</v>
      </c>
      <c r="B5" s="19">
        <v>2</v>
      </c>
      <c r="C5" s="20">
        <v>5</v>
      </c>
      <c r="D5" s="19">
        <v>6</v>
      </c>
      <c r="E5" s="19">
        <v>7</v>
      </c>
      <c r="F5" s="19">
        <v>8</v>
      </c>
      <c r="G5" s="19">
        <v>9</v>
      </c>
      <c r="H5" s="19">
        <v>10</v>
      </c>
      <c r="I5" s="39">
        <v>11</v>
      </c>
      <c r="J5" s="22">
        <v>11</v>
      </c>
      <c r="K5" s="158">
        <v>12</v>
      </c>
      <c r="L5" s="4">
        <v>11</v>
      </c>
      <c r="M5" s="2">
        <v>12</v>
      </c>
      <c r="N5" s="2">
        <v>13</v>
      </c>
      <c r="O5" s="2">
        <v>14</v>
      </c>
      <c r="P5" s="2">
        <v>15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 thickBot="1" x14ac:dyDescent="0.3">
      <c r="A6" s="219" t="s">
        <v>19</v>
      </c>
      <c r="B6" s="220"/>
      <c r="C6" s="220"/>
      <c r="D6" s="220"/>
      <c r="E6" s="220"/>
      <c r="F6" s="220"/>
      <c r="G6" s="220"/>
      <c r="H6" s="220"/>
      <c r="I6" s="220"/>
      <c r="J6" s="220"/>
      <c r="K6" s="2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122" customFormat="1" ht="15.75" thickBot="1" x14ac:dyDescent="0.3">
      <c r="A7" s="8" t="s">
        <v>6</v>
      </c>
      <c r="B7" s="9" t="s">
        <v>9</v>
      </c>
      <c r="C7" s="213">
        <v>3.601E-2</v>
      </c>
      <c r="D7" s="215">
        <v>9</v>
      </c>
      <c r="E7" s="217">
        <f>C7*D7</f>
        <v>0.32408999999999999</v>
      </c>
      <c r="F7" s="215">
        <v>7000</v>
      </c>
      <c r="G7" s="217">
        <f>E7/F7*1000</f>
        <v>4.6298571428571432E-2</v>
      </c>
      <c r="H7" s="138">
        <v>5400</v>
      </c>
      <c r="I7" s="215"/>
      <c r="J7" s="40"/>
      <c r="K7" s="45">
        <f>G7*((F7/H7))</f>
        <v>6.001666666666667E-2</v>
      </c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s="122" customFormat="1" ht="15.75" thickBot="1" x14ac:dyDescent="0.3">
      <c r="A8" s="12" t="s">
        <v>7</v>
      </c>
      <c r="B8" s="13" t="s">
        <v>10</v>
      </c>
      <c r="C8" s="214"/>
      <c r="D8" s="216"/>
      <c r="E8" s="218"/>
      <c r="F8" s="216"/>
      <c r="G8" s="218"/>
      <c r="H8" s="139">
        <f>0.266*7000</f>
        <v>1862</v>
      </c>
      <c r="I8" s="216"/>
      <c r="J8" s="41"/>
      <c r="K8" s="45">
        <f>G7*(F7/H8)/0.65</f>
        <v>0.26777658431793772</v>
      </c>
      <c r="L8" s="121"/>
      <c r="M8" s="121"/>
      <c r="N8" s="121"/>
      <c r="O8" s="123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</row>
    <row r="9" spans="1:34" s="127" customFormat="1" ht="15.75" customHeight="1" thickBot="1" x14ac:dyDescent="0.3">
      <c r="A9" s="210" t="s">
        <v>14</v>
      </c>
      <c r="B9" s="211"/>
      <c r="C9" s="211"/>
      <c r="D9" s="211"/>
      <c r="E9" s="211"/>
      <c r="F9" s="211"/>
      <c r="G9" s="211"/>
      <c r="H9" s="211"/>
      <c r="I9" s="211"/>
      <c r="J9" s="211"/>
      <c r="K9" s="2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127" customFormat="1" x14ac:dyDescent="0.25">
      <c r="A10" s="8" t="s">
        <v>11</v>
      </c>
      <c r="B10" s="9" t="s">
        <v>9</v>
      </c>
      <c r="C10" s="213">
        <v>5.1900000000000002E-2</v>
      </c>
      <c r="D10" s="215">
        <v>9</v>
      </c>
      <c r="E10" s="217">
        <f t="shared" ref="E10" si="0">C10*D10</f>
        <v>0.46710000000000002</v>
      </c>
      <c r="F10" s="215">
        <v>7000</v>
      </c>
      <c r="G10" s="217">
        <f>E10/F10*1000</f>
        <v>6.6728571428571429E-2</v>
      </c>
      <c r="H10" s="138">
        <v>4100</v>
      </c>
      <c r="I10" s="215"/>
      <c r="J10" s="40"/>
      <c r="K10" s="45" t="e">
        <f>G10*(F10/H10)/I10</f>
        <v>#DIV/0!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127" customFormat="1" ht="15.75" thickBot="1" x14ac:dyDescent="0.3">
      <c r="A11" s="16" t="s">
        <v>12</v>
      </c>
      <c r="B11" s="13" t="s">
        <v>10</v>
      </c>
      <c r="C11" s="214"/>
      <c r="D11" s="216"/>
      <c r="E11" s="218"/>
      <c r="F11" s="216"/>
      <c r="G11" s="218"/>
      <c r="H11" s="139">
        <f>0.266*7000</f>
        <v>1862</v>
      </c>
      <c r="I11" s="216"/>
      <c r="J11" s="42"/>
      <c r="K11" s="49" t="e">
        <f>G10*(F10/H11)/I10</f>
        <v>#DIV/0!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122" customFormat="1" ht="15.75" thickBot="1" x14ac:dyDescent="0.3">
      <c r="A12" s="210" t="s">
        <v>16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2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</row>
    <row r="13" spans="1:34" s="122" customFormat="1" ht="15.75" thickBot="1" x14ac:dyDescent="0.3">
      <c r="A13" s="8" t="s">
        <v>17</v>
      </c>
      <c r="B13" s="9" t="s">
        <v>165</v>
      </c>
      <c r="C13" s="213">
        <v>4.2000000000000003E-2</v>
      </c>
      <c r="D13" s="215">
        <v>10</v>
      </c>
      <c r="E13" s="217">
        <f t="shared" ref="E13" si="1">C13*D13</f>
        <v>0.42000000000000004</v>
      </c>
      <c r="F13" s="215">
        <v>7000</v>
      </c>
      <c r="G13" s="217">
        <f>E13/F13*1000</f>
        <v>6.0000000000000012E-2</v>
      </c>
      <c r="H13" s="138">
        <v>5400</v>
      </c>
      <c r="I13" s="215"/>
      <c r="J13" s="40"/>
      <c r="K13" s="45" t="e">
        <f>G13*((F13/H13)/I13)</f>
        <v>#DIV/0!</v>
      </c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</row>
    <row r="14" spans="1:34" s="122" customFormat="1" ht="15.75" thickBot="1" x14ac:dyDescent="0.3">
      <c r="A14" s="12" t="s">
        <v>18</v>
      </c>
      <c r="B14" s="13" t="s">
        <v>10</v>
      </c>
      <c r="C14" s="214"/>
      <c r="D14" s="216"/>
      <c r="E14" s="218"/>
      <c r="F14" s="216"/>
      <c r="G14" s="218"/>
      <c r="H14" s="139">
        <f>0.266*7000</f>
        <v>1862</v>
      </c>
      <c r="I14" s="216"/>
      <c r="J14" s="41"/>
      <c r="K14" s="45" t="e">
        <f>G13*(F13/H14)/I13</f>
        <v>#DIV/0!</v>
      </c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</row>
    <row r="15" spans="1:34" s="122" customFormat="1" ht="15.75" thickBot="1" x14ac:dyDescent="0.3">
      <c r="A15" s="210" t="s">
        <v>20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2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34" s="122" customFormat="1" ht="15.75" thickBot="1" x14ac:dyDescent="0.3">
      <c r="A16" s="8" t="s">
        <v>21</v>
      </c>
      <c r="B16" s="9" t="s">
        <v>165</v>
      </c>
      <c r="C16" s="213">
        <v>5.9700000000000003E-2</v>
      </c>
      <c r="D16" s="215">
        <v>9</v>
      </c>
      <c r="E16" s="217">
        <f>C16*D16</f>
        <v>0.5373</v>
      </c>
      <c r="F16" s="215">
        <v>7000</v>
      </c>
      <c r="G16" s="217">
        <f>E16/F16*1000</f>
        <v>7.6757142857142857E-2</v>
      </c>
      <c r="H16" s="138">
        <v>5400</v>
      </c>
      <c r="I16" s="215"/>
      <c r="J16" s="40"/>
      <c r="K16" s="45" t="e">
        <f>G16*((F16/H16)/I16)</f>
        <v>#DIV/0!</v>
      </c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</row>
    <row r="17" spans="1:34" s="122" customFormat="1" ht="15.75" thickBot="1" x14ac:dyDescent="0.3">
      <c r="A17" s="12" t="s">
        <v>22</v>
      </c>
      <c r="B17" s="13" t="s">
        <v>10</v>
      </c>
      <c r="C17" s="214"/>
      <c r="D17" s="216"/>
      <c r="E17" s="218"/>
      <c r="F17" s="216"/>
      <c r="G17" s="218"/>
      <c r="H17" s="139">
        <f>0.266*7000</f>
        <v>1862</v>
      </c>
      <c r="I17" s="216"/>
      <c r="J17" s="41"/>
      <c r="K17" s="45" t="e">
        <f>G16*(F16/H17)/I16</f>
        <v>#DIV/0!</v>
      </c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s="122" customFormat="1" ht="15.75" thickBot="1" x14ac:dyDescent="0.3">
      <c r="A18" s="210" t="s">
        <v>23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2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</row>
    <row r="19" spans="1:34" s="122" customFormat="1" ht="15.75" thickBot="1" x14ac:dyDescent="0.3">
      <c r="A19" s="8" t="s">
        <v>24</v>
      </c>
      <c r="B19" s="9" t="s">
        <v>9</v>
      </c>
      <c r="C19" s="213">
        <v>5.5899999999999998E-2</v>
      </c>
      <c r="D19" s="215">
        <v>9</v>
      </c>
      <c r="E19" s="217">
        <f t="shared" ref="E19" si="2">C19*D19</f>
        <v>0.50309999999999999</v>
      </c>
      <c r="F19" s="215">
        <v>7000</v>
      </c>
      <c r="G19" s="217">
        <f>E19/F19*1000</f>
        <v>7.1871428571428572E-2</v>
      </c>
      <c r="H19" s="138">
        <v>5400</v>
      </c>
      <c r="I19" s="215"/>
      <c r="J19" s="40"/>
      <c r="K19" s="45" t="e">
        <f>G19*((F19/H19)/I19)</f>
        <v>#DIV/0!</v>
      </c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</row>
    <row r="20" spans="1:34" s="122" customFormat="1" ht="15.75" thickBot="1" x14ac:dyDescent="0.3">
      <c r="A20" s="12" t="s">
        <v>25</v>
      </c>
      <c r="B20" s="13" t="s">
        <v>10</v>
      </c>
      <c r="C20" s="214"/>
      <c r="D20" s="216"/>
      <c r="E20" s="218"/>
      <c r="F20" s="216"/>
      <c r="G20" s="218"/>
      <c r="H20" s="139">
        <f>0.266*7000</f>
        <v>1862</v>
      </c>
      <c r="I20" s="216"/>
      <c r="J20" s="41"/>
      <c r="K20" s="45" t="e">
        <f>G19*(F19/H20)/I19</f>
        <v>#DIV/0!</v>
      </c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</row>
    <row r="21" spans="1:34" s="122" customFormat="1" ht="15.75" thickBot="1" x14ac:dyDescent="0.3">
      <c r="A21" s="222" t="s">
        <v>26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4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  <row r="22" spans="1:34" s="122" customFormat="1" ht="15.75" thickBot="1" x14ac:dyDescent="0.3">
      <c r="A22" s="11" t="s">
        <v>27</v>
      </c>
      <c r="B22" s="9" t="s">
        <v>9</v>
      </c>
      <c r="C22" s="225">
        <v>5.3499999999999999E-2</v>
      </c>
      <c r="D22" s="226">
        <v>9</v>
      </c>
      <c r="E22" s="227">
        <f t="shared" ref="E22" si="3">C22*D22</f>
        <v>0.48149999999999998</v>
      </c>
      <c r="F22" s="215">
        <v>7000</v>
      </c>
      <c r="G22" s="217">
        <f>E22/F22*1000</f>
        <v>6.8785714285714283E-2</v>
      </c>
      <c r="H22" s="138">
        <v>5400</v>
      </c>
      <c r="I22" s="215">
        <v>0.5</v>
      </c>
      <c r="J22" s="40"/>
      <c r="K22" s="45">
        <f>G22*((F22/H22)/I22)</f>
        <v>0.17833333333333332</v>
      </c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</row>
    <row r="23" spans="1:34" s="122" customFormat="1" ht="15.75" thickBot="1" x14ac:dyDescent="0.3">
      <c r="A23" s="12" t="s">
        <v>28</v>
      </c>
      <c r="B23" s="13" t="s">
        <v>10</v>
      </c>
      <c r="C23" s="214"/>
      <c r="D23" s="216"/>
      <c r="E23" s="218"/>
      <c r="F23" s="216"/>
      <c r="G23" s="218"/>
      <c r="H23" s="139">
        <f>0.266*7000</f>
        <v>1862</v>
      </c>
      <c r="I23" s="216"/>
      <c r="J23" s="41"/>
      <c r="K23" s="45">
        <f>G22*(F22/H23)/I22</f>
        <v>0.51718582169709992</v>
      </c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</row>
    <row r="24" spans="1:34" s="122" customFormat="1" ht="15.75" thickBot="1" x14ac:dyDescent="0.3">
      <c r="A24" s="228" t="s">
        <v>31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30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</row>
    <row r="25" spans="1:34" s="122" customFormat="1" ht="15.75" thickBot="1" x14ac:dyDescent="0.3">
      <c r="A25" s="11" t="s">
        <v>29</v>
      </c>
      <c r="B25" s="9" t="s">
        <v>9</v>
      </c>
      <c r="C25" s="225">
        <v>3.6299999999999999E-2</v>
      </c>
      <c r="D25" s="226">
        <v>9</v>
      </c>
      <c r="E25" s="227">
        <f t="shared" ref="E25" si="4">C25*D25</f>
        <v>0.32669999999999999</v>
      </c>
      <c r="F25" s="215">
        <v>7000</v>
      </c>
      <c r="G25" s="217">
        <f>E25/F25*1000</f>
        <v>4.6671428571428572E-2</v>
      </c>
      <c r="H25" s="138">
        <v>5400</v>
      </c>
      <c r="I25" s="215">
        <v>0.5</v>
      </c>
      <c r="J25" s="40"/>
      <c r="K25" s="45">
        <f>G25*((F25/H25)/I25)</f>
        <v>0.121</v>
      </c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</row>
    <row r="26" spans="1:34" s="122" customFormat="1" ht="15.75" thickBot="1" x14ac:dyDescent="0.3">
      <c r="A26" s="23" t="s">
        <v>30</v>
      </c>
      <c r="B26" s="6" t="s">
        <v>10</v>
      </c>
      <c r="C26" s="231"/>
      <c r="D26" s="232"/>
      <c r="E26" s="233"/>
      <c r="F26" s="216"/>
      <c r="G26" s="218"/>
      <c r="H26" s="139">
        <f>0.266*7000</f>
        <v>1862</v>
      </c>
      <c r="I26" s="216"/>
      <c r="J26" s="41"/>
      <c r="K26" s="45">
        <f>G25*(F25/H26)/I25</f>
        <v>0.35091299677765841</v>
      </c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</row>
    <row r="27" spans="1:34" s="122" customFormat="1" ht="15.75" thickBot="1" x14ac:dyDescent="0.3">
      <c r="A27" s="222" t="s">
        <v>32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4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</row>
    <row r="28" spans="1:34" s="122" customFormat="1" ht="15.75" thickBot="1" x14ac:dyDescent="0.3">
      <c r="A28" s="11" t="s">
        <v>33</v>
      </c>
      <c r="B28" s="9" t="s">
        <v>9</v>
      </c>
      <c r="C28" s="225">
        <v>4.7280000000000003E-2</v>
      </c>
      <c r="D28" s="226">
        <v>9</v>
      </c>
      <c r="E28" s="227">
        <f>C28*D28</f>
        <v>0.42552000000000001</v>
      </c>
      <c r="F28" s="215">
        <v>7000</v>
      </c>
      <c r="G28" s="217">
        <f>E28/F28*1000</f>
        <v>6.0788571428571428E-2</v>
      </c>
      <c r="H28" s="138">
        <v>5400</v>
      </c>
      <c r="I28" s="215">
        <v>0.5</v>
      </c>
      <c r="J28" s="40"/>
      <c r="K28" s="45">
        <f>G28*((F28/H28)/I28)</f>
        <v>0.15759999999999999</v>
      </c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</row>
    <row r="29" spans="1:34" s="122" customFormat="1" ht="15.75" thickBot="1" x14ac:dyDescent="0.3">
      <c r="A29" s="12" t="s">
        <v>34</v>
      </c>
      <c r="B29" s="13" t="s">
        <v>10</v>
      </c>
      <c r="C29" s="214"/>
      <c r="D29" s="216"/>
      <c r="E29" s="218"/>
      <c r="F29" s="216"/>
      <c r="G29" s="218"/>
      <c r="H29" s="139">
        <f>0.266*7000</f>
        <v>1862</v>
      </c>
      <c r="I29" s="216"/>
      <c r="J29" s="41"/>
      <c r="K29" s="45">
        <f>G28*(F28/H29)/I28</f>
        <v>0.45705692803437165</v>
      </c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</row>
    <row r="30" spans="1:34" s="122" customFormat="1" ht="15.75" thickBot="1" x14ac:dyDescent="0.3">
      <c r="A30" s="210" t="s">
        <v>37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2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</row>
    <row r="31" spans="1:34" s="122" customFormat="1" ht="15.75" thickBot="1" x14ac:dyDescent="0.3">
      <c r="A31" s="11" t="s">
        <v>35</v>
      </c>
      <c r="B31" s="9" t="s">
        <v>9</v>
      </c>
      <c r="C31" s="213">
        <v>3.61E-2</v>
      </c>
      <c r="D31" s="215">
        <v>9</v>
      </c>
      <c r="E31" s="217">
        <f t="shared" ref="E31" si="5">C31*D31</f>
        <v>0.32490000000000002</v>
      </c>
      <c r="F31" s="215">
        <v>7000</v>
      </c>
      <c r="G31" s="217">
        <f>E31/F31*1000</f>
        <v>4.641428571428572E-2</v>
      </c>
      <c r="H31" s="138">
        <v>5400</v>
      </c>
      <c r="I31" s="215">
        <v>0.5</v>
      </c>
      <c r="J31" s="40"/>
      <c r="K31" s="45">
        <f>G31*((F31/H31)/I31)</f>
        <v>0.12033333333333335</v>
      </c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</row>
    <row r="32" spans="1:34" s="122" customFormat="1" ht="15.75" thickBot="1" x14ac:dyDescent="0.3">
      <c r="A32" s="12" t="s">
        <v>36</v>
      </c>
      <c r="B32" s="13" t="s">
        <v>10</v>
      </c>
      <c r="C32" s="214"/>
      <c r="D32" s="216"/>
      <c r="E32" s="218"/>
      <c r="F32" s="216"/>
      <c r="G32" s="218"/>
      <c r="H32" s="139">
        <f>0.266*7000</f>
        <v>1862</v>
      </c>
      <c r="I32" s="216"/>
      <c r="J32" s="41"/>
      <c r="K32" s="45">
        <f>G31*(F31/H32)/I31</f>
        <v>0.34897959183673471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</row>
    <row r="33" spans="1:34" s="122" customFormat="1" ht="15.75" thickBot="1" x14ac:dyDescent="0.3">
      <c r="A33" s="210" t="s">
        <v>38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2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</row>
    <row r="34" spans="1:34" s="122" customFormat="1" ht="15.75" thickBot="1" x14ac:dyDescent="0.3">
      <c r="A34" s="11" t="s">
        <v>39</v>
      </c>
      <c r="B34" s="5" t="s">
        <v>166</v>
      </c>
      <c r="C34" s="282">
        <v>4.8239999999999998E-2</v>
      </c>
      <c r="D34" s="234">
        <v>9</v>
      </c>
      <c r="E34" s="235">
        <f t="shared" ref="E34" si="6">C34*D34</f>
        <v>0.43415999999999999</v>
      </c>
      <c r="F34" s="215">
        <v>7000</v>
      </c>
      <c r="G34" s="217">
        <f>E34/F34*1000</f>
        <v>6.2022857142857137E-2</v>
      </c>
      <c r="H34" s="138">
        <v>5400</v>
      </c>
      <c r="I34" s="215">
        <v>0.5</v>
      </c>
      <c r="J34" s="40"/>
      <c r="K34" s="45">
        <f>G34*((F34/H34)/I34)</f>
        <v>0.16079999999999997</v>
      </c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</row>
    <row r="35" spans="1:34" s="122" customFormat="1" ht="15.75" thickBot="1" x14ac:dyDescent="0.3">
      <c r="A35" s="12" t="s">
        <v>40</v>
      </c>
      <c r="B35" s="13" t="s">
        <v>10</v>
      </c>
      <c r="C35" s="283"/>
      <c r="D35" s="206"/>
      <c r="E35" s="236"/>
      <c r="F35" s="216"/>
      <c r="G35" s="218"/>
      <c r="H35" s="139">
        <f>0.266*7000</f>
        <v>1862</v>
      </c>
      <c r="I35" s="216"/>
      <c r="J35" s="41"/>
      <c r="K35" s="45">
        <f>G34*(F34/H35)/I34</f>
        <v>0.46633727175080553</v>
      </c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</row>
    <row r="36" spans="1:34" s="122" customFormat="1" ht="15.75" thickBot="1" x14ac:dyDescent="0.3">
      <c r="A36" s="276" t="s">
        <v>42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8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</row>
    <row r="37" spans="1:34" s="122" customFormat="1" ht="15.75" thickBot="1" x14ac:dyDescent="0.3">
      <c r="A37" s="11" t="s">
        <v>43</v>
      </c>
      <c r="B37" s="9" t="s">
        <v>9</v>
      </c>
      <c r="C37" s="225">
        <v>2.9669999999999998E-2</v>
      </c>
      <c r="D37" s="226">
        <v>9</v>
      </c>
      <c r="E37" s="227">
        <f t="shared" ref="E37" si="7">C37*D37</f>
        <v>0.26702999999999999</v>
      </c>
      <c r="F37" s="215">
        <v>7000</v>
      </c>
      <c r="G37" s="217">
        <f>E37/F37*1000</f>
        <v>3.8147142857142859E-2</v>
      </c>
      <c r="H37" s="138">
        <v>5400</v>
      </c>
      <c r="I37" s="215">
        <v>0.5</v>
      </c>
      <c r="J37" s="40"/>
      <c r="K37" s="45">
        <f>G37*((F37/H37)/I37)</f>
        <v>9.8900000000000002E-2</v>
      </c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</row>
    <row r="38" spans="1:34" s="122" customFormat="1" ht="15.75" thickBot="1" x14ac:dyDescent="0.3">
      <c r="A38" s="12" t="s">
        <v>44</v>
      </c>
      <c r="B38" s="13" t="s">
        <v>10</v>
      </c>
      <c r="C38" s="214"/>
      <c r="D38" s="216"/>
      <c r="E38" s="218"/>
      <c r="F38" s="216"/>
      <c r="G38" s="218"/>
      <c r="H38" s="139">
        <f>0.266*7000</f>
        <v>1862</v>
      </c>
      <c r="I38" s="216"/>
      <c r="J38" s="41"/>
      <c r="K38" s="45">
        <f>G37*(F37/H38)/I37</f>
        <v>0.28682062298603656</v>
      </c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</row>
    <row r="39" spans="1:34" s="122" customFormat="1" ht="15.75" thickBot="1" x14ac:dyDescent="0.3">
      <c r="A39" s="279" t="s">
        <v>46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1"/>
      <c r="L39" s="124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</row>
    <row r="40" spans="1:34" s="122" customFormat="1" ht="15.75" thickBot="1" x14ac:dyDescent="0.3">
      <c r="A40" s="11" t="s">
        <v>47</v>
      </c>
      <c r="B40" s="9" t="s">
        <v>9</v>
      </c>
      <c r="C40" s="225">
        <v>2.1930000000000002E-2</v>
      </c>
      <c r="D40" s="226">
        <v>9</v>
      </c>
      <c r="E40" s="227">
        <f t="shared" ref="E40" si="8">C40*D40</f>
        <v>0.19737000000000002</v>
      </c>
      <c r="F40" s="215">
        <v>7000</v>
      </c>
      <c r="G40" s="217">
        <f>E40/F40*1000</f>
        <v>2.8195714285714289E-2</v>
      </c>
      <c r="H40" s="138">
        <v>5400</v>
      </c>
      <c r="I40" s="215">
        <v>0.5</v>
      </c>
      <c r="J40" s="40"/>
      <c r="K40" s="45">
        <f>G40*((F40/H40)/I40)</f>
        <v>7.3100000000000012E-2</v>
      </c>
      <c r="L40" s="124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</row>
    <row r="41" spans="1:34" s="122" customFormat="1" ht="15.75" thickBot="1" x14ac:dyDescent="0.3">
      <c r="A41" s="23" t="s">
        <v>48</v>
      </c>
      <c r="B41" s="6" t="s">
        <v>10</v>
      </c>
      <c r="C41" s="231"/>
      <c r="D41" s="232"/>
      <c r="E41" s="233"/>
      <c r="F41" s="216"/>
      <c r="G41" s="218"/>
      <c r="H41" s="139">
        <f>0.266*7000</f>
        <v>1862</v>
      </c>
      <c r="I41" s="216"/>
      <c r="J41" s="41"/>
      <c r="K41" s="45">
        <f>G40*(F40/H41)/I40</f>
        <v>0.21199785177228789</v>
      </c>
      <c r="L41" s="124"/>
      <c r="M41" s="125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</row>
    <row r="42" spans="1:34" s="122" customFormat="1" ht="15.75" thickBot="1" x14ac:dyDescent="0.3">
      <c r="A42" s="252" t="s">
        <v>87</v>
      </c>
      <c r="B42" s="253"/>
      <c r="C42" s="253"/>
      <c r="D42" s="253"/>
      <c r="E42" s="253"/>
      <c r="F42" s="253"/>
      <c r="G42" s="253"/>
      <c r="H42" s="253"/>
      <c r="I42" s="254"/>
      <c r="J42" s="254"/>
      <c r="K42" s="255"/>
      <c r="L42" s="124"/>
      <c r="M42" s="125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</row>
    <row r="43" spans="1:34" s="122" customFormat="1" ht="15.75" thickBot="1" x14ac:dyDescent="0.3">
      <c r="A43" s="11" t="s">
        <v>88</v>
      </c>
      <c r="B43" s="5" t="s">
        <v>9</v>
      </c>
      <c r="C43" s="225">
        <v>4.2299999999999997E-2</v>
      </c>
      <c r="D43" s="226">
        <v>12</v>
      </c>
      <c r="E43" s="227">
        <f>C43*D43</f>
        <v>0.50759999999999994</v>
      </c>
      <c r="F43" s="215">
        <v>7000</v>
      </c>
      <c r="G43" s="217">
        <f>E43/F43*1000</f>
        <v>7.2514285714285698E-2</v>
      </c>
      <c r="H43" s="138">
        <v>5400</v>
      </c>
      <c r="I43" s="215">
        <v>0.5</v>
      </c>
      <c r="J43" s="40"/>
      <c r="K43" s="45">
        <f>G43*((F43/H43)/I43)</f>
        <v>0.18799999999999994</v>
      </c>
      <c r="L43" s="124"/>
      <c r="M43" s="125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</row>
    <row r="44" spans="1:34" s="122" customFormat="1" ht="15.75" thickBot="1" x14ac:dyDescent="0.3">
      <c r="A44" s="12" t="s">
        <v>89</v>
      </c>
      <c r="B44" s="18" t="s">
        <v>10</v>
      </c>
      <c r="C44" s="214"/>
      <c r="D44" s="216"/>
      <c r="E44" s="218"/>
      <c r="F44" s="216"/>
      <c r="G44" s="218"/>
      <c r="H44" s="139">
        <f>0.266*7000</f>
        <v>1862</v>
      </c>
      <c r="I44" s="216"/>
      <c r="J44" s="41"/>
      <c r="K44" s="157">
        <f>G43*(F43/H44)/I43</f>
        <v>0.54522019334049399</v>
      </c>
      <c r="L44" s="124"/>
      <c r="M44" s="126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</row>
    <row r="45" spans="1:34" x14ac:dyDescent="0.25">
      <c r="A45" s="112" t="s">
        <v>50</v>
      </c>
      <c r="B45" s="15"/>
      <c r="C45" s="15"/>
      <c r="D45" s="15"/>
      <c r="E45" s="15"/>
      <c r="F45" s="15"/>
      <c r="G45" s="15"/>
      <c r="H45" s="15"/>
      <c r="I45" s="15"/>
      <c r="J45" s="15"/>
      <c r="K45" s="11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5">
      <c r="A46" s="112"/>
      <c r="B46" s="15"/>
      <c r="C46" s="15"/>
      <c r="D46" s="15"/>
      <c r="E46" s="15"/>
      <c r="F46" s="15"/>
      <c r="G46" s="15"/>
      <c r="H46" s="15"/>
      <c r="I46" s="15"/>
      <c r="J46" s="15"/>
      <c r="K46" s="11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thickBot="1" x14ac:dyDescent="0.3">
      <c r="A47" s="114"/>
      <c r="B47" s="115"/>
      <c r="C47" s="116"/>
      <c r="D47" s="115"/>
      <c r="E47" s="115"/>
      <c r="F47" s="115"/>
      <c r="G47" s="115"/>
      <c r="H47" s="115"/>
      <c r="I47" s="134"/>
      <c r="J47" s="262"/>
      <c r="K47" s="263"/>
    </row>
    <row r="48" spans="1:34" x14ac:dyDescent="0.25">
      <c r="A48" s="242" t="s">
        <v>0</v>
      </c>
      <c r="B48" s="245" t="s">
        <v>1</v>
      </c>
      <c r="C48" s="242" t="s">
        <v>150</v>
      </c>
      <c r="D48" s="243"/>
      <c r="E48" s="244" t="s">
        <v>153</v>
      </c>
      <c r="F48" s="245"/>
      <c r="G48" s="245" t="s">
        <v>160</v>
      </c>
      <c r="H48" s="130"/>
      <c r="I48" s="140"/>
      <c r="J48" s="264" t="s">
        <v>162</v>
      </c>
      <c r="K48" s="243"/>
    </row>
    <row r="49" spans="1:15" ht="30.75" thickBot="1" x14ac:dyDescent="0.3">
      <c r="A49" s="246"/>
      <c r="B49" s="247"/>
      <c r="C49" s="57" t="s">
        <v>151</v>
      </c>
      <c r="D49" s="58" t="s">
        <v>152</v>
      </c>
      <c r="E49" s="56" t="s">
        <v>149</v>
      </c>
      <c r="F49" s="87" t="s">
        <v>58</v>
      </c>
      <c r="G49" s="247"/>
      <c r="H49" s="131"/>
      <c r="I49" s="47" t="s">
        <v>164</v>
      </c>
      <c r="J49" s="47" t="s">
        <v>163</v>
      </c>
      <c r="K49" s="48" t="s">
        <v>164</v>
      </c>
      <c r="O49">
        <f>70.6/0.768</f>
        <v>91.927083333333329</v>
      </c>
    </row>
    <row r="50" spans="1:15" hidden="1" x14ac:dyDescent="0.25">
      <c r="A50" s="33"/>
      <c r="B50" s="34"/>
      <c r="C50" s="34"/>
      <c r="D50" s="34"/>
      <c r="E50" s="34"/>
      <c r="F50" s="88"/>
      <c r="G50" s="101"/>
      <c r="H50" s="101"/>
      <c r="I50" s="55"/>
      <c r="J50" s="55"/>
      <c r="K50" s="117"/>
    </row>
    <row r="51" spans="1:15" ht="15.75" thickBot="1" x14ac:dyDescent="0.3">
      <c r="A51" s="265" t="s">
        <v>68</v>
      </c>
      <c r="B51" s="266"/>
      <c r="C51" s="266"/>
      <c r="D51" s="266"/>
      <c r="E51" s="266"/>
      <c r="F51" s="266"/>
      <c r="G51" s="266"/>
      <c r="H51" s="132"/>
      <c r="I51" s="28"/>
      <c r="J51" s="28"/>
      <c r="K51" s="54"/>
    </row>
    <row r="52" spans="1:15" x14ac:dyDescent="0.25">
      <c r="A52" s="92" t="s">
        <v>6</v>
      </c>
      <c r="B52" s="93" t="s">
        <v>52</v>
      </c>
      <c r="C52" s="62">
        <v>0.125</v>
      </c>
      <c r="D52" s="239">
        <f>K40</f>
        <v>7.3100000000000012E-2</v>
      </c>
      <c r="E52" s="62">
        <v>0.6</v>
      </c>
      <c r="F52" s="256">
        <f>K41</f>
        <v>0.21199785177228789</v>
      </c>
      <c r="G52" s="259">
        <f>G40</f>
        <v>2.8195714285714289E-2</v>
      </c>
      <c r="H52" s="133"/>
      <c r="I52" s="32">
        <f>E52*50</f>
        <v>30</v>
      </c>
      <c r="J52" s="103">
        <f>$D$52*50</f>
        <v>3.6550000000000007</v>
      </c>
      <c r="K52" s="104">
        <f>$F$52*50</f>
        <v>10.599892588614395</v>
      </c>
    </row>
    <row r="53" spans="1:15" x14ac:dyDescent="0.25">
      <c r="A53" s="31" t="s">
        <v>61</v>
      </c>
      <c r="B53" s="59" t="s">
        <v>53</v>
      </c>
      <c r="C53" s="63">
        <v>0.16</v>
      </c>
      <c r="D53" s="240"/>
      <c r="E53" s="65">
        <v>0.66</v>
      </c>
      <c r="F53" s="257"/>
      <c r="G53" s="260"/>
      <c r="H53" s="134"/>
      <c r="I53" s="24">
        <f t="shared" ref="I53:I113" si="9">E53*50</f>
        <v>33</v>
      </c>
      <c r="J53" s="25">
        <f t="shared" ref="J53:J59" si="10">$D$52*50</f>
        <v>3.6550000000000007</v>
      </c>
      <c r="K53" s="105">
        <f t="shared" ref="K53:K59" si="11">$F$52*50</f>
        <v>10.599892588614395</v>
      </c>
    </row>
    <row r="54" spans="1:15" x14ac:dyDescent="0.25">
      <c r="A54" s="31" t="s">
        <v>62</v>
      </c>
      <c r="B54" s="59" t="s">
        <v>54</v>
      </c>
      <c r="C54" s="63">
        <v>0.16</v>
      </c>
      <c r="D54" s="240"/>
      <c r="E54" s="65">
        <v>0.66</v>
      </c>
      <c r="F54" s="257"/>
      <c r="G54" s="260"/>
      <c r="H54" s="134"/>
      <c r="I54" s="24">
        <f t="shared" si="9"/>
        <v>33</v>
      </c>
      <c r="J54" s="25">
        <f t="shared" si="10"/>
        <v>3.6550000000000007</v>
      </c>
      <c r="K54" s="105">
        <f t="shared" si="11"/>
        <v>10.599892588614395</v>
      </c>
    </row>
    <row r="55" spans="1:15" x14ac:dyDescent="0.25">
      <c r="A55" s="31" t="s">
        <v>63</v>
      </c>
      <c r="B55" s="60" t="s">
        <v>55</v>
      </c>
      <c r="C55" s="63">
        <v>0.125</v>
      </c>
      <c r="D55" s="240"/>
      <c r="E55" s="63">
        <v>0.6</v>
      </c>
      <c r="F55" s="257"/>
      <c r="G55" s="260"/>
      <c r="H55" s="134"/>
      <c r="I55" s="24">
        <f t="shared" si="9"/>
        <v>30</v>
      </c>
      <c r="J55" s="25">
        <f t="shared" si="10"/>
        <v>3.6550000000000007</v>
      </c>
      <c r="K55" s="105">
        <f t="shared" si="11"/>
        <v>10.599892588614395</v>
      </c>
    </row>
    <row r="56" spans="1:15" x14ac:dyDescent="0.25">
      <c r="A56" s="31" t="s">
        <v>64</v>
      </c>
      <c r="B56" s="60" t="s">
        <v>56</v>
      </c>
      <c r="C56" s="63">
        <v>0.125</v>
      </c>
      <c r="D56" s="240"/>
      <c r="E56" s="63">
        <v>0.6</v>
      </c>
      <c r="F56" s="257"/>
      <c r="G56" s="260"/>
      <c r="H56" s="134"/>
      <c r="I56" s="24">
        <f t="shared" si="9"/>
        <v>30</v>
      </c>
      <c r="J56" s="25">
        <f t="shared" si="10"/>
        <v>3.6550000000000007</v>
      </c>
      <c r="K56" s="105">
        <f t="shared" si="11"/>
        <v>10.599892588614395</v>
      </c>
    </row>
    <row r="57" spans="1:15" x14ac:dyDescent="0.25">
      <c r="A57" s="31" t="s">
        <v>65</v>
      </c>
      <c r="B57" s="60" t="s">
        <v>57</v>
      </c>
      <c r="C57" s="63">
        <v>0.125</v>
      </c>
      <c r="D57" s="240"/>
      <c r="E57" s="63">
        <v>0.6</v>
      </c>
      <c r="F57" s="257"/>
      <c r="G57" s="260"/>
      <c r="H57" s="134"/>
      <c r="I57" s="24">
        <f t="shared" si="9"/>
        <v>30</v>
      </c>
      <c r="J57" s="25">
        <f t="shared" si="10"/>
        <v>3.6550000000000007</v>
      </c>
      <c r="K57" s="105">
        <f t="shared" si="11"/>
        <v>10.599892588614395</v>
      </c>
    </row>
    <row r="58" spans="1:15" x14ac:dyDescent="0.25">
      <c r="A58" s="31" t="s">
        <v>66</v>
      </c>
      <c r="B58" s="60" t="s">
        <v>59</v>
      </c>
      <c r="C58" s="63">
        <v>0.125</v>
      </c>
      <c r="D58" s="240"/>
      <c r="E58" s="63">
        <v>0.6</v>
      </c>
      <c r="F58" s="257"/>
      <c r="G58" s="260"/>
      <c r="H58" s="134"/>
      <c r="I58" s="24">
        <f t="shared" si="9"/>
        <v>30</v>
      </c>
      <c r="J58" s="25">
        <f t="shared" si="10"/>
        <v>3.6550000000000007</v>
      </c>
      <c r="K58" s="105">
        <f t="shared" si="11"/>
        <v>10.599892588614395</v>
      </c>
    </row>
    <row r="59" spans="1:15" ht="15.75" thickBot="1" x14ac:dyDescent="0.3">
      <c r="A59" s="29" t="s">
        <v>67</v>
      </c>
      <c r="B59" s="61" t="s">
        <v>60</v>
      </c>
      <c r="C59" s="64">
        <v>0.13</v>
      </c>
      <c r="D59" s="241"/>
      <c r="E59" s="64">
        <v>0.54</v>
      </c>
      <c r="F59" s="258"/>
      <c r="G59" s="261"/>
      <c r="H59" s="135"/>
      <c r="I59" s="30">
        <f t="shared" si="9"/>
        <v>27</v>
      </c>
      <c r="J59" s="106">
        <f t="shared" si="10"/>
        <v>3.6550000000000007</v>
      </c>
      <c r="K59" s="107">
        <f t="shared" si="11"/>
        <v>10.599892588614395</v>
      </c>
    </row>
    <row r="60" spans="1:15" ht="15.75" thickBot="1" x14ac:dyDescent="0.3">
      <c r="A60" s="267" t="s">
        <v>69</v>
      </c>
      <c r="B60" s="268"/>
      <c r="C60" s="268"/>
      <c r="D60" s="268"/>
      <c r="E60" s="268"/>
      <c r="F60" s="268"/>
      <c r="G60" s="268"/>
      <c r="H60" s="132"/>
      <c r="I60" s="34">
        <f t="shared" si="9"/>
        <v>0</v>
      </c>
      <c r="J60" s="34"/>
      <c r="K60" s="118"/>
    </row>
    <row r="61" spans="1:15" x14ac:dyDescent="0.25">
      <c r="A61" s="92" t="s">
        <v>11</v>
      </c>
      <c r="B61" s="94" t="s">
        <v>70</v>
      </c>
      <c r="C61" s="66" t="s">
        <v>71</v>
      </c>
      <c r="D61" s="248"/>
      <c r="E61" s="68">
        <v>0.6</v>
      </c>
      <c r="F61" s="274">
        <f>K35</f>
        <v>0.46633727175080553</v>
      </c>
      <c r="G61" s="259">
        <f>G34</f>
        <v>6.2022857142857137E-2</v>
      </c>
      <c r="H61" s="133"/>
      <c r="I61" s="108" t="s">
        <v>13</v>
      </c>
      <c r="J61" s="108" t="s">
        <v>13</v>
      </c>
      <c r="K61" s="109">
        <f>$F$61*50</f>
        <v>23.316863587540276</v>
      </c>
    </row>
    <row r="62" spans="1:15" ht="15.75" thickBot="1" x14ac:dyDescent="0.3">
      <c r="A62" s="29" t="s">
        <v>12</v>
      </c>
      <c r="B62" s="61" t="s">
        <v>72</v>
      </c>
      <c r="C62" s="67" t="s">
        <v>71</v>
      </c>
      <c r="D62" s="249"/>
      <c r="E62" s="64">
        <v>0.6</v>
      </c>
      <c r="F62" s="275"/>
      <c r="G62" s="261"/>
      <c r="H62" s="135"/>
      <c r="I62" s="37" t="s">
        <v>13</v>
      </c>
      <c r="J62" s="37" t="s">
        <v>13</v>
      </c>
      <c r="K62" s="110">
        <f>$F$61*50</f>
        <v>23.316863587540276</v>
      </c>
    </row>
    <row r="63" spans="1:15" ht="15.75" thickBot="1" x14ac:dyDescent="0.3">
      <c r="A63" s="269" t="s">
        <v>73</v>
      </c>
      <c r="B63" s="270"/>
      <c r="C63" s="270"/>
      <c r="D63" s="270"/>
      <c r="E63" s="270"/>
      <c r="F63" s="270"/>
      <c r="G63" s="270"/>
      <c r="H63" s="98"/>
      <c r="I63" s="34">
        <f t="shared" si="9"/>
        <v>0</v>
      </c>
      <c r="J63" s="34"/>
      <c r="K63" s="118"/>
    </row>
    <row r="64" spans="1:15" x14ac:dyDescent="0.25">
      <c r="A64" s="92" t="s">
        <v>17</v>
      </c>
      <c r="B64" s="94" t="s">
        <v>75</v>
      </c>
      <c r="C64" s="62">
        <v>0.13</v>
      </c>
      <c r="D64" s="248">
        <f>K28</f>
        <v>0.15759999999999999</v>
      </c>
      <c r="E64" s="68">
        <v>0.6</v>
      </c>
      <c r="F64" s="273">
        <f>K29</f>
        <v>0.45705692803437165</v>
      </c>
      <c r="G64" s="259">
        <f>G28</f>
        <v>6.0788571428571428E-2</v>
      </c>
      <c r="H64" s="133"/>
      <c r="I64" s="32">
        <f t="shared" si="9"/>
        <v>30</v>
      </c>
      <c r="J64" s="32"/>
      <c r="K64" s="109"/>
    </row>
    <row r="65" spans="1:11" x14ac:dyDescent="0.25">
      <c r="A65" s="31" t="s">
        <v>18</v>
      </c>
      <c r="B65" s="60" t="s">
        <v>76</v>
      </c>
      <c r="C65" s="63">
        <v>0.13</v>
      </c>
      <c r="D65" s="250"/>
      <c r="E65" s="70">
        <v>0.6</v>
      </c>
      <c r="F65" s="260"/>
      <c r="G65" s="260"/>
      <c r="H65" s="134"/>
      <c r="I65" s="24">
        <f t="shared" si="9"/>
        <v>30</v>
      </c>
      <c r="J65" s="24"/>
      <c r="K65" s="111"/>
    </row>
    <row r="66" spans="1:11" ht="15.75" thickBot="1" x14ac:dyDescent="0.3">
      <c r="A66" s="29" t="s">
        <v>74</v>
      </c>
      <c r="B66" s="61" t="s">
        <v>77</v>
      </c>
      <c r="C66" s="69">
        <v>0.13</v>
      </c>
      <c r="D66" s="249"/>
      <c r="E66" s="64">
        <v>0.6</v>
      </c>
      <c r="F66" s="261"/>
      <c r="G66" s="261"/>
      <c r="H66" s="135"/>
      <c r="I66" s="30">
        <f t="shared" si="9"/>
        <v>30</v>
      </c>
      <c r="J66" s="30"/>
      <c r="K66" s="110"/>
    </row>
    <row r="67" spans="1:11" ht="15.75" thickBot="1" x14ac:dyDescent="0.3">
      <c r="A67" s="269" t="s">
        <v>78</v>
      </c>
      <c r="B67" s="270"/>
      <c r="C67" s="270"/>
      <c r="D67" s="270"/>
      <c r="E67" s="270"/>
      <c r="F67" s="270"/>
      <c r="G67" s="270"/>
      <c r="H67" s="98"/>
      <c r="I67" s="34">
        <f t="shared" si="9"/>
        <v>0</v>
      </c>
      <c r="J67" s="34"/>
      <c r="K67" s="118"/>
    </row>
    <row r="68" spans="1:11" x14ac:dyDescent="0.25">
      <c r="A68" s="92" t="s">
        <v>21</v>
      </c>
      <c r="B68" s="94" t="s">
        <v>79</v>
      </c>
      <c r="C68" s="66" t="s">
        <v>13</v>
      </c>
      <c r="D68" s="251" t="s">
        <v>13</v>
      </c>
      <c r="E68" s="68">
        <v>0.3</v>
      </c>
      <c r="F68" s="273">
        <f>K32</f>
        <v>0.34897959183673471</v>
      </c>
      <c r="G68" s="259">
        <f>G31</f>
        <v>4.641428571428572E-2</v>
      </c>
      <c r="H68" s="133"/>
      <c r="I68" s="32">
        <f t="shared" si="9"/>
        <v>15</v>
      </c>
      <c r="J68" s="32"/>
      <c r="K68" s="109"/>
    </row>
    <row r="69" spans="1:11" x14ac:dyDescent="0.25">
      <c r="A69" s="31" t="s">
        <v>22</v>
      </c>
      <c r="B69" s="60" t="s">
        <v>80</v>
      </c>
      <c r="C69" s="72" t="s">
        <v>13</v>
      </c>
      <c r="D69" s="250"/>
      <c r="E69" s="70">
        <v>0.4</v>
      </c>
      <c r="F69" s="260"/>
      <c r="G69" s="260"/>
      <c r="H69" s="134"/>
      <c r="I69" s="24">
        <f t="shared" si="9"/>
        <v>20</v>
      </c>
      <c r="J69" s="24"/>
      <c r="K69" s="111"/>
    </row>
    <row r="70" spans="1:11" ht="15.75" thickBot="1" x14ac:dyDescent="0.3">
      <c r="A70" s="29" t="s">
        <v>81</v>
      </c>
      <c r="B70" s="61" t="s">
        <v>92</v>
      </c>
      <c r="C70" s="67" t="s">
        <v>13</v>
      </c>
      <c r="D70" s="249"/>
      <c r="E70" s="64">
        <v>0.4</v>
      </c>
      <c r="F70" s="261"/>
      <c r="G70" s="261"/>
      <c r="H70" s="135"/>
      <c r="I70" s="30">
        <f t="shared" si="9"/>
        <v>20</v>
      </c>
      <c r="J70" s="30"/>
      <c r="K70" s="110"/>
    </row>
    <row r="71" spans="1:11" ht="15.75" thickBot="1" x14ac:dyDescent="0.3">
      <c r="A71" s="269" t="s">
        <v>82</v>
      </c>
      <c r="B71" s="270"/>
      <c r="C71" s="270"/>
      <c r="D71" s="270"/>
      <c r="E71" s="270"/>
      <c r="F71" s="270"/>
      <c r="G71" s="270"/>
      <c r="H71" s="98"/>
      <c r="I71" s="34">
        <f t="shared" si="9"/>
        <v>0</v>
      </c>
      <c r="J71" s="34"/>
      <c r="K71" s="118"/>
    </row>
    <row r="72" spans="1:11" x14ac:dyDescent="0.25">
      <c r="A72" s="92" t="s">
        <v>24</v>
      </c>
      <c r="B72" s="94" t="s">
        <v>83</v>
      </c>
      <c r="C72" s="66" t="s">
        <v>13</v>
      </c>
      <c r="D72" s="251"/>
      <c r="E72" s="68">
        <v>0.6</v>
      </c>
      <c r="F72" s="273">
        <f>K26</f>
        <v>0.35091299677765841</v>
      </c>
      <c r="G72" s="259">
        <f>G25</f>
        <v>4.6671428571428572E-2</v>
      </c>
      <c r="H72" s="133"/>
      <c r="I72" s="32">
        <f t="shared" si="9"/>
        <v>30</v>
      </c>
      <c r="J72" s="32"/>
      <c r="K72" s="109"/>
    </row>
    <row r="73" spans="1:11" x14ac:dyDescent="0.25">
      <c r="A73" s="31" t="s">
        <v>25</v>
      </c>
      <c r="B73" s="60" t="s">
        <v>84</v>
      </c>
      <c r="C73" s="72" t="s">
        <v>13</v>
      </c>
      <c r="D73" s="250"/>
      <c r="E73" s="63">
        <v>0.6</v>
      </c>
      <c r="F73" s="260"/>
      <c r="G73" s="260"/>
      <c r="H73" s="134"/>
      <c r="I73" s="24">
        <f t="shared" si="9"/>
        <v>30</v>
      </c>
      <c r="J73" s="24"/>
      <c r="K73" s="111"/>
    </row>
    <row r="74" spans="1:11" ht="15.75" thickBot="1" x14ac:dyDescent="0.3">
      <c r="A74" s="29" t="s">
        <v>86</v>
      </c>
      <c r="B74" s="61" t="s">
        <v>85</v>
      </c>
      <c r="C74" s="67" t="s">
        <v>13</v>
      </c>
      <c r="D74" s="249"/>
      <c r="E74" s="69">
        <v>0.6</v>
      </c>
      <c r="F74" s="261"/>
      <c r="G74" s="261"/>
      <c r="H74" s="135"/>
      <c r="I74" s="30">
        <f t="shared" si="9"/>
        <v>30</v>
      </c>
      <c r="J74" s="30"/>
      <c r="K74" s="110"/>
    </row>
    <row r="75" spans="1:11" ht="15.75" thickBot="1" x14ac:dyDescent="0.3">
      <c r="A75" s="269" t="s">
        <v>90</v>
      </c>
      <c r="B75" s="270"/>
      <c r="C75" s="270"/>
      <c r="D75" s="270"/>
      <c r="E75" s="270"/>
      <c r="F75" s="270"/>
      <c r="G75" s="270"/>
      <c r="H75" s="98"/>
      <c r="I75" s="34">
        <f t="shared" si="9"/>
        <v>0</v>
      </c>
      <c r="J75" s="34"/>
      <c r="K75" s="118"/>
    </row>
    <row r="76" spans="1:11" ht="15.75" thickBot="1" x14ac:dyDescent="0.3">
      <c r="A76" s="86" t="s">
        <v>27</v>
      </c>
      <c r="B76" s="96" t="s">
        <v>91</v>
      </c>
      <c r="C76" s="73">
        <v>0.125</v>
      </c>
      <c r="D76" s="95">
        <f>K43</f>
        <v>0.18799999999999994</v>
      </c>
      <c r="E76" s="74" t="s">
        <v>13</v>
      </c>
      <c r="F76" s="89" t="s">
        <v>13</v>
      </c>
      <c r="G76" s="102">
        <f>G43</f>
        <v>7.2514285714285698E-2</v>
      </c>
      <c r="H76" s="136"/>
      <c r="I76" s="35" t="e">
        <f t="shared" si="9"/>
        <v>#VALUE!</v>
      </c>
      <c r="J76" s="35"/>
      <c r="K76" s="95"/>
    </row>
    <row r="77" spans="1:11" ht="15.75" thickBot="1" x14ac:dyDescent="0.3">
      <c r="A77" s="269" t="s">
        <v>93</v>
      </c>
      <c r="B77" s="270"/>
      <c r="C77" s="270"/>
      <c r="D77" s="270"/>
      <c r="E77" s="270"/>
      <c r="F77" s="270"/>
      <c r="G77" s="270"/>
      <c r="H77" s="98"/>
      <c r="I77" s="34">
        <f t="shared" si="9"/>
        <v>0</v>
      </c>
      <c r="J77" s="34"/>
      <c r="K77" s="118"/>
    </row>
    <row r="78" spans="1:11" ht="15.75" thickBot="1" x14ac:dyDescent="0.3">
      <c r="A78" s="86" t="s">
        <v>29</v>
      </c>
      <c r="B78" s="96" t="s">
        <v>94</v>
      </c>
      <c r="C78" s="75">
        <v>0.1318</v>
      </c>
      <c r="D78" s="76" t="e">
        <f>K10</f>
        <v>#DIV/0!</v>
      </c>
      <c r="E78" s="73">
        <v>0.6</v>
      </c>
      <c r="F78" s="90" t="e">
        <f>K11</f>
        <v>#DIV/0!</v>
      </c>
      <c r="G78" s="102">
        <f>G10</f>
        <v>6.6728571428571429E-2</v>
      </c>
      <c r="H78" s="136"/>
      <c r="I78" s="35">
        <f t="shared" si="9"/>
        <v>30</v>
      </c>
      <c r="J78" s="35"/>
      <c r="K78" s="95"/>
    </row>
    <row r="79" spans="1:11" ht="15.75" thickBot="1" x14ac:dyDescent="0.3">
      <c r="A79" s="288" t="s">
        <v>95</v>
      </c>
      <c r="B79" s="289"/>
      <c r="C79" s="289"/>
      <c r="D79" s="289"/>
      <c r="E79" s="289"/>
      <c r="F79" s="289"/>
      <c r="G79" s="289"/>
      <c r="H79" s="98"/>
      <c r="I79" s="34">
        <f t="shared" si="9"/>
        <v>0</v>
      </c>
      <c r="J79" s="34"/>
      <c r="K79" s="118"/>
    </row>
    <row r="80" spans="1:11" x14ac:dyDescent="0.25">
      <c r="A80" s="92" t="s">
        <v>33</v>
      </c>
      <c r="B80" s="93" t="s">
        <v>101</v>
      </c>
      <c r="C80" s="62">
        <v>0.113</v>
      </c>
      <c r="D80" s="248" t="e">
        <f>K19</f>
        <v>#DIV/0!</v>
      </c>
      <c r="E80" s="62">
        <v>0.6</v>
      </c>
      <c r="F80" s="273" t="e">
        <f>K20</f>
        <v>#DIV/0!</v>
      </c>
      <c r="G80" s="259">
        <f>G19</f>
        <v>7.1871428571428572E-2</v>
      </c>
      <c r="H80" s="133"/>
      <c r="I80" s="32">
        <f t="shared" si="9"/>
        <v>30</v>
      </c>
      <c r="J80" s="32"/>
      <c r="K80" s="109"/>
    </row>
    <row r="81" spans="1:11" x14ac:dyDescent="0.25">
      <c r="A81" s="31" t="s">
        <v>34</v>
      </c>
      <c r="B81" s="59" t="s">
        <v>102</v>
      </c>
      <c r="C81" s="63">
        <v>0.113</v>
      </c>
      <c r="D81" s="250"/>
      <c r="E81" s="63">
        <v>0.6</v>
      </c>
      <c r="F81" s="260"/>
      <c r="G81" s="260"/>
      <c r="H81" s="134"/>
      <c r="I81" s="24">
        <f t="shared" si="9"/>
        <v>30</v>
      </c>
      <c r="J81" s="24"/>
      <c r="K81" s="111"/>
    </row>
    <row r="82" spans="1:11" x14ac:dyDescent="0.25">
      <c r="A82" s="31" t="s">
        <v>96</v>
      </c>
      <c r="B82" s="59" t="s">
        <v>103</v>
      </c>
      <c r="C82" s="63">
        <v>0.113</v>
      </c>
      <c r="D82" s="250"/>
      <c r="E82" s="63">
        <v>0.6</v>
      </c>
      <c r="F82" s="260"/>
      <c r="G82" s="260"/>
      <c r="H82" s="134"/>
      <c r="I82" s="24">
        <f t="shared" si="9"/>
        <v>30</v>
      </c>
      <c r="J82" s="24"/>
      <c r="K82" s="111"/>
    </row>
    <row r="83" spans="1:11" x14ac:dyDescent="0.25">
      <c r="A83" s="31" t="s">
        <v>97</v>
      </c>
      <c r="B83" s="59" t="s">
        <v>104</v>
      </c>
      <c r="C83" s="63">
        <v>0.113</v>
      </c>
      <c r="D83" s="250"/>
      <c r="E83" s="63">
        <v>0.6</v>
      </c>
      <c r="F83" s="260"/>
      <c r="G83" s="260"/>
      <c r="H83" s="134"/>
      <c r="I83" s="24">
        <f t="shared" si="9"/>
        <v>30</v>
      </c>
      <c r="J83" s="24"/>
      <c r="K83" s="111"/>
    </row>
    <row r="84" spans="1:11" x14ac:dyDescent="0.25">
      <c r="A84" s="31" t="s">
        <v>98</v>
      </c>
      <c r="B84" s="59" t="s">
        <v>105</v>
      </c>
      <c r="C84" s="63">
        <v>0.113</v>
      </c>
      <c r="D84" s="250"/>
      <c r="E84" s="63">
        <v>0.6</v>
      </c>
      <c r="F84" s="260"/>
      <c r="G84" s="260"/>
      <c r="H84" s="134"/>
      <c r="I84" s="24">
        <f t="shared" si="9"/>
        <v>30</v>
      </c>
      <c r="J84" s="24"/>
      <c r="K84" s="111"/>
    </row>
    <row r="85" spans="1:11" x14ac:dyDescent="0.25">
      <c r="A85" s="31" t="s">
        <v>99</v>
      </c>
      <c r="B85" s="59" t="s">
        <v>106</v>
      </c>
      <c r="C85" s="63">
        <v>0.113</v>
      </c>
      <c r="D85" s="250"/>
      <c r="E85" s="63">
        <v>0.6</v>
      </c>
      <c r="F85" s="260"/>
      <c r="G85" s="260"/>
      <c r="H85" s="134"/>
      <c r="I85" s="24">
        <f t="shared" si="9"/>
        <v>30</v>
      </c>
      <c r="J85" s="24"/>
      <c r="K85" s="111"/>
    </row>
    <row r="86" spans="1:11" ht="15.75" thickBot="1" x14ac:dyDescent="0.3">
      <c r="A86" s="29" t="s">
        <v>100</v>
      </c>
      <c r="B86" s="97" t="s">
        <v>107</v>
      </c>
      <c r="C86" s="69">
        <v>0.113</v>
      </c>
      <c r="D86" s="249"/>
      <c r="E86" s="69">
        <v>0.6</v>
      </c>
      <c r="F86" s="261"/>
      <c r="G86" s="261"/>
      <c r="H86" s="135"/>
      <c r="I86" s="30">
        <f t="shared" si="9"/>
        <v>30</v>
      </c>
      <c r="J86" s="30"/>
      <c r="K86" s="110"/>
    </row>
    <row r="87" spans="1:11" ht="15.75" thickBot="1" x14ac:dyDescent="0.3">
      <c r="A87" s="288" t="s">
        <v>108</v>
      </c>
      <c r="B87" s="289"/>
      <c r="C87" s="289"/>
      <c r="D87" s="289"/>
      <c r="E87" s="289"/>
      <c r="F87" s="289"/>
      <c r="G87" s="289"/>
      <c r="H87" s="98"/>
      <c r="I87" s="34">
        <f t="shared" si="9"/>
        <v>0</v>
      </c>
      <c r="J87" s="34"/>
      <c r="K87" s="118"/>
    </row>
    <row r="88" spans="1:11" x14ac:dyDescent="0.25">
      <c r="A88" s="92" t="s">
        <v>35</v>
      </c>
      <c r="B88" s="94" t="s">
        <v>114</v>
      </c>
      <c r="C88" s="68">
        <v>0.11600000000000001</v>
      </c>
      <c r="D88" s="290">
        <f>K22</f>
        <v>0.17833333333333332</v>
      </c>
      <c r="E88" s="68">
        <v>0.6</v>
      </c>
      <c r="F88" s="293">
        <f>K23</f>
        <v>0.51718582169709992</v>
      </c>
      <c r="G88" s="259">
        <f>G22</f>
        <v>6.8785714285714283E-2</v>
      </c>
      <c r="H88" s="133"/>
      <c r="I88" s="32">
        <f t="shared" si="9"/>
        <v>30</v>
      </c>
      <c r="J88" s="32"/>
      <c r="K88" s="109"/>
    </row>
    <row r="89" spans="1:11" x14ac:dyDescent="0.25">
      <c r="A89" s="31" t="s">
        <v>36</v>
      </c>
      <c r="B89" s="60" t="s">
        <v>113</v>
      </c>
      <c r="C89" s="70">
        <v>0.113</v>
      </c>
      <c r="D89" s="291"/>
      <c r="E89" s="72" t="s">
        <v>13</v>
      </c>
      <c r="F89" s="294"/>
      <c r="G89" s="260"/>
      <c r="H89" s="134"/>
      <c r="I89" s="24" t="e">
        <f t="shared" si="9"/>
        <v>#VALUE!</v>
      </c>
      <c r="J89" s="24"/>
      <c r="K89" s="111"/>
    </row>
    <row r="90" spans="1:11" x14ac:dyDescent="0.25">
      <c r="A90" s="31" t="s">
        <v>109</v>
      </c>
      <c r="B90" s="60" t="s">
        <v>115</v>
      </c>
      <c r="C90" s="63">
        <v>0.1318</v>
      </c>
      <c r="D90" s="291"/>
      <c r="E90" s="72" t="s">
        <v>13</v>
      </c>
      <c r="F90" s="294"/>
      <c r="G90" s="260"/>
      <c r="H90" s="134"/>
      <c r="I90" s="24" t="e">
        <f t="shared" si="9"/>
        <v>#VALUE!</v>
      </c>
      <c r="J90" s="24"/>
      <c r="K90" s="111"/>
    </row>
    <row r="91" spans="1:11" x14ac:dyDescent="0.25">
      <c r="A91" s="31" t="s">
        <v>110</v>
      </c>
      <c r="B91" s="60" t="s">
        <v>116</v>
      </c>
      <c r="C91" s="63">
        <v>0.1318</v>
      </c>
      <c r="D91" s="291"/>
      <c r="E91" s="72">
        <v>0.6</v>
      </c>
      <c r="F91" s="294"/>
      <c r="G91" s="260"/>
      <c r="H91" s="134"/>
      <c r="I91" s="24">
        <f t="shared" si="9"/>
        <v>30</v>
      </c>
      <c r="J91" s="24"/>
      <c r="K91" s="111"/>
    </row>
    <row r="92" spans="1:11" x14ac:dyDescent="0.25">
      <c r="A92" s="31" t="s">
        <v>111</v>
      </c>
      <c r="B92" s="60" t="s">
        <v>117</v>
      </c>
      <c r="C92" s="63">
        <v>0.1318</v>
      </c>
      <c r="D92" s="291"/>
      <c r="E92" s="63">
        <v>0.6</v>
      </c>
      <c r="F92" s="294"/>
      <c r="G92" s="260"/>
      <c r="H92" s="134"/>
      <c r="I92" s="24">
        <f t="shared" si="9"/>
        <v>30</v>
      </c>
      <c r="J92" s="24"/>
      <c r="K92" s="111"/>
    </row>
    <row r="93" spans="1:11" ht="15.75" thickBot="1" x14ac:dyDescent="0.3">
      <c r="A93" s="29" t="s">
        <v>112</v>
      </c>
      <c r="B93" s="61" t="s">
        <v>118</v>
      </c>
      <c r="C93" s="69">
        <v>0.113</v>
      </c>
      <c r="D93" s="292"/>
      <c r="E93" s="67">
        <v>0.6</v>
      </c>
      <c r="F93" s="295"/>
      <c r="G93" s="261"/>
      <c r="H93" s="135"/>
      <c r="I93" s="30">
        <f t="shared" si="9"/>
        <v>30</v>
      </c>
      <c r="J93" s="30"/>
      <c r="K93" s="110"/>
    </row>
    <row r="94" spans="1:11" ht="15.75" thickBot="1" x14ac:dyDescent="0.3">
      <c r="A94" s="284" t="s">
        <v>119</v>
      </c>
      <c r="B94" s="285"/>
      <c r="C94" s="285"/>
      <c r="D94" s="285"/>
      <c r="E94" s="285"/>
      <c r="F94" s="285"/>
      <c r="G94" s="285"/>
      <c r="H94" s="98"/>
      <c r="I94" s="34">
        <f t="shared" si="9"/>
        <v>0</v>
      </c>
      <c r="J94" s="34"/>
      <c r="K94" s="118"/>
    </row>
    <row r="95" spans="1:11" x14ac:dyDescent="0.25">
      <c r="A95" s="92" t="s">
        <v>39</v>
      </c>
      <c r="B95" s="94" t="s">
        <v>124</v>
      </c>
      <c r="C95" s="68">
        <v>0.14000000000000001</v>
      </c>
      <c r="D95" s="290" t="e">
        <f>K16</f>
        <v>#DIV/0!</v>
      </c>
      <c r="E95" s="79">
        <v>0.6</v>
      </c>
      <c r="F95" s="273" t="e">
        <f>K17</f>
        <v>#DIV/0!</v>
      </c>
      <c r="G95" s="259">
        <f>G16</f>
        <v>7.6757142857142857E-2</v>
      </c>
      <c r="H95" s="133"/>
      <c r="I95" s="32">
        <f t="shared" si="9"/>
        <v>30</v>
      </c>
      <c r="J95" s="32"/>
      <c r="K95" s="109"/>
    </row>
    <row r="96" spans="1:11" x14ac:dyDescent="0.25">
      <c r="A96" s="31" t="s">
        <v>40</v>
      </c>
      <c r="B96" s="60" t="s">
        <v>125</v>
      </c>
      <c r="C96" s="70">
        <v>0.14000000000000001</v>
      </c>
      <c r="D96" s="291"/>
      <c r="E96" s="80">
        <v>0.6</v>
      </c>
      <c r="F96" s="260"/>
      <c r="G96" s="260"/>
      <c r="H96" s="134"/>
      <c r="I96" s="24">
        <f t="shared" si="9"/>
        <v>30</v>
      </c>
      <c r="J96" s="24"/>
      <c r="K96" s="111"/>
    </row>
    <row r="97" spans="1:11" x14ac:dyDescent="0.25">
      <c r="A97" s="31" t="s">
        <v>120</v>
      </c>
      <c r="B97" s="60" t="s">
        <v>126</v>
      </c>
      <c r="C97" s="70">
        <v>0.14000000000000001</v>
      </c>
      <c r="D97" s="291"/>
      <c r="E97" s="80">
        <v>0.6</v>
      </c>
      <c r="F97" s="260"/>
      <c r="G97" s="260"/>
      <c r="H97" s="134"/>
      <c r="I97" s="24">
        <f t="shared" si="9"/>
        <v>30</v>
      </c>
      <c r="J97" s="24"/>
      <c r="K97" s="111"/>
    </row>
    <row r="98" spans="1:11" x14ac:dyDescent="0.25">
      <c r="A98" s="31" t="s">
        <v>121</v>
      </c>
      <c r="B98" s="60" t="s">
        <v>127</v>
      </c>
      <c r="C98" s="70">
        <v>0.14000000000000001</v>
      </c>
      <c r="D98" s="291"/>
      <c r="E98" s="80">
        <v>0.6</v>
      </c>
      <c r="F98" s="260"/>
      <c r="G98" s="260"/>
      <c r="H98" s="134"/>
      <c r="I98" s="24">
        <f t="shared" si="9"/>
        <v>30</v>
      </c>
      <c r="J98" s="24"/>
      <c r="K98" s="111"/>
    </row>
    <row r="99" spans="1:11" x14ac:dyDescent="0.25">
      <c r="A99" s="31" t="s">
        <v>122</v>
      </c>
      <c r="B99" s="60" t="s">
        <v>128</v>
      </c>
      <c r="C99" s="70">
        <v>0.14000000000000001</v>
      </c>
      <c r="D99" s="291"/>
      <c r="E99" s="80">
        <v>0.6</v>
      </c>
      <c r="F99" s="260"/>
      <c r="G99" s="260"/>
      <c r="H99" s="134"/>
      <c r="I99" s="24">
        <f t="shared" si="9"/>
        <v>30</v>
      </c>
      <c r="J99" s="24"/>
      <c r="K99" s="111"/>
    </row>
    <row r="100" spans="1:11" x14ac:dyDescent="0.25">
      <c r="A100" s="31" t="s">
        <v>123</v>
      </c>
      <c r="B100" s="60" t="s">
        <v>129</v>
      </c>
      <c r="C100" s="70">
        <v>0.14000000000000001</v>
      </c>
      <c r="D100" s="291"/>
      <c r="E100" s="80">
        <v>0.6</v>
      </c>
      <c r="F100" s="260"/>
      <c r="G100" s="260"/>
      <c r="H100" s="134"/>
      <c r="I100" s="24">
        <f t="shared" si="9"/>
        <v>30</v>
      </c>
      <c r="J100" s="24"/>
      <c r="K100" s="111"/>
    </row>
    <row r="101" spans="1:11" ht="15.75" thickBot="1" x14ac:dyDescent="0.3">
      <c r="A101" s="29" t="s">
        <v>131</v>
      </c>
      <c r="B101" s="61" t="s">
        <v>130</v>
      </c>
      <c r="C101" s="64">
        <v>0.14000000000000001</v>
      </c>
      <c r="D101" s="292"/>
      <c r="E101" s="81">
        <v>0.6</v>
      </c>
      <c r="F101" s="261"/>
      <c r="G101" s="261"/>
      <c r="H101" s="135"/>
      <c r="I101" s="30">
        <f t="shared" si="9"/>
        <v>30</v>
      </c>
      <c r="J101" s="30"/>
      <c r="K101" s="110"/>
    </row>
    <row r="102" spans="1:11" ht="15.75" thickBot="1" x14ac:dyDescent="0.3">
      <c r="A102" s="284" t="s">
        <v>132</v>
      </c>
      <c r="B102" s="285"/>
      <c r="C102" s="285"/>
      <c r="D102" s="285"/>
      <c r="E102" s="285"/>
      <c r="F102" s="285"/>
      <c r="G102" s="285"/>
      <c r="H102" s="98"/>
      <c r="I102" s="34">
        <f t="shared" si="9"/>
        <v>0</v>
      </c>
      <c r="J102" s="34"/>
      <c r="K102" s="118"/>
    </row>
    <row r="103" spans="1:11" x14ac:dyDescent="0.25">
      <c r="A103" s="92" t="s">
        <v>43</v>
      </c>
      <c r="B103" s="94" t="s">
        <v>138</v>
      </c>
      <c r="C103" s="68">
        <v>0.11600000000000001</v>
      </c>
      <c r="D103" s="290" t="e">
        <f>K13</f>
        <v>#DIV/0!</v>
      </c>
      <c r="E103" s="84">
        <v>0.6</v>
      </c>
      <c r="F103" s="293" t="e">
        <f>K14</f>
        <v>#DIV/0!</v>
      </c>
      <c r="G103" s="259">
        <f>G13</f>
        <v>6.0000000000000012E-2</v>
      </c>
      <c r="H103" s="133"/>
      <c r="I103" s="32">
        <f t="shared" si="9"/>
        <v>30</v>
      </c>
      <c r="J103" s="32"/>
      <c r="K103" s="109"/>
    </row>
    <row r="104" spans="1:11" x14ac:dyDescent="0.25">
      <c r="A104" s="31" t="s">
        <v>44</v>
      </c>
      <c r="B104" s="60" t="s">
        <v>139</v>
      </c>
      <c r="C104" s="72" t="s">
        <v>13</v>
      </c>
      <c r="D104" s="291"/>
      <c r="E104" s="78">
        <v>0.6</v>
      </c>
      <c r="F104" s="294"/>
      <c r="G104" s="260"/>
      <c r="H104" s="134"/>
      <c r="I104" s="24">
        <f t="shared" si="9"/>
        <v>30</v>
      </c>
      <c r="J104" s="24"/>
      <c r="K104" s="111"/>
    </row>
    <row r="105" spans="1:11" x14ac:dyDescent="0.25">
      <c r="A105" s="31" t="s">
        <v>133</v>
      </c>
      <c r="B105" s="60" t="s">
        <v>140</v>
      </c>
      <c r="C105" s="72">
        <v>0.1318</v>
      </c>
      <c r="D105" s="291"/>
      <c r="E105" s="77">
        <v>0.6</v>
      </c>
      <c r="F105" s="294"/>
      <c r="G105" s="260"/>
      <c r="H105" s="134"/>
      <c r="I105" s="24">
        <f t="shared" si="9"/>
        <v>30</v>
      </c>
      <c r="J105" s="24"/>
      <c r="K105" s="111"/>
    </row>
    <row r="106" spans="1:11" x14ac:dyDescent="0.25">
      <c r="A106" s="31" t="s">
        <v>134</v>
      </c>
      <c r="B106" s="60" t="s">
        <v>141</v>
      </c>
      <c r="C106" s="72">
        <v>0.13450000000000001</v>
      </c>
      <c r="D106" s="291"/>
      <c r="E106" s="77">
        <v>0.6</v>
      </c>
      <c r="F106" s="294"/>
      <c r="G106" s="260"/>
      <c r="H106" s="134"/>
      <c r="I106" s="24">
        <f t="shared" si="9"/>
        <v>30</v>
      </c>
      <c r="J106" s="24"/>
      <c r="K106" s="111"/>
    </row>
    <row r="107" spans="1:11" x14ac:dyDescent="0.25">
      <c r="A107" s="31" t="s">
        <v>135</v>
      </c>
      <c r="B107" s="60" t="s">
        <v>142</v>
      </c>
      <c r="C107" s="72" t="s">
        <v>13</v>
      </c>
      <c r="D107" s="291"/>
      <c r="E107" s="77">
        <v>0.6</v>
      </c>
      <c r="F107" s="294"/>
      <c r="G107" s="260"/>
      <c r="H107" s="134"/>
      <c r="I107" s="24">
        <f t="shared" si="9"/>
        <v>30</v>
      </c>
      <c r="J107" s="24"/>
      <c r="K107" s="111"/>
    </row>
    <row r="108" spans="1:11" x14ac:dyDescent="0.25">
      <c r="A108" s="31" t="s">
        <v>136</v>
      </c>
      <c r="B108" s="60" t="s">
        <v>143</v>
      </c>
      <c r="C108" s="72">
        <v>0.13425000000000001</v>
      </c>
      <c r="D108" s="291"/>
      <c r="E108" s="77">
        <v>0.6</v>
      </c>
      <c r="F108" s="294"/>
      <c r="G108" s="260"/>
      <c r="H108" s="134"/>
      <c r="I108" s="24">
        <f t="shared" si="9"/>
        <v>30</v>
      </c>
      <c r="J108" s="24"/>
      <c r="K108" s="111"/>
    </row>
    <row r="109" spans="1:11" ht="15.75" thickBot="1" x14ac:dyDescent="0.3">
      <c r="A109" s="29" t="s">
        <v>137</v>
      </c>
      <c r="B109" s="61" t="s">
        <v>144</v>
      </c>
      <c r="C109" s="67" t="s">
        <v>13</v>
      </c>
      <c r="D109" s="292"/>
      <c r="E109" s="85">
        <v>0.6</v>
      </c>
      <c r="F109" s="295"/>
      <c r="G109" s="261"/>
      <c r="H109" s="135"/>
      <c r="I109" s="30">
        <f t="shared" si="9"/>
        <v>30</v>
      </c>
      <c r="J109" s="30"/>
      <c r="K109" s="110"/>
    </row>
    <row r="110" spans="1:11" ht="33.75" customHeight="1" thickBot="1" x14ac:dyDescent="0.3">
      <c r="A110" s="286" t="s">
        <v>145</v>
      </c>
      <c r="B110" s="287"/>
      <c r="C110" s="287"/>
      <c r="D110" s="287"/>
      <c r="E110" s="287"/>
      <c r="F110" s="287"/>
      <c r="G110" s="287"/>
      <c r="H110" s="137"/>
      <c r="I110" s="34">
        <f t="shared" si="9"/>
        <v>0</v>
      </c>
      <c r="J110" s="34"/>
      <c r="K110" s="118"/>
    </row>
    <row r="111" spans="1:11" ht="30.75" thickBot="1" x14ac:dyDescent="0.3">
      <c r="A111" s="82" t="s">
        <v>47</v>
      </c>
      <c r="B111" s="99" t="s">
        <v>158</v>
      </c>
      <c r="C111" s="82" t="s">
        <v>156</v>
      </c>
      <c r="D111" s="83">
        <f>G7</f>
        <v>4.6298571428571432E-2</v>
      </c>
      <c r="E111" s="82" t="s">
        <v>156</v>
      </c>
      <c r="F111" s="91">
        <f>G7</f>
        <v>4.6298571428571432E-2</v>
      </c>
      <c r="G111" s="102">
        <f>G7</f>
        <v>4.6298571428571432E-2</v>
      </c>
      <c r="H111" s="136"/>
      <c r="I111" s="35">
        <f t="shared" si="9"/>
        <v>3.8</v>
      </c>
      <c r="J111" s="35"/>
      <c r="K111" s="95"/>
    </row>
    <row r="112" spans="1:11" ht="15.75" thickBot="1" x14ac:dyDescent="0.3">
      <c r="A112" s="284" t="s">
        <v>146</v>
      </c>
      <c r="B112" s="285"/>
      <c r="C112" s="285"/>
      <c r="D112" s="285"/>
      <c r="E112" s="285"/>
      <c r="F112" s="285"/>
      <c r="G112" s="285"/>
      <c r="H112" s="98"/>
      <c r="I112" s="34">
        <f t="shared" si="9"/>
        <v>0</v>
      </c>
      <c r="J112" s="34"/>
      <c r="K112" s="118"/>
    </row>
    <row r="113" spans="1:11" ht="15.75" thickBot="1" x14ac:dyDescent="0.3">
      <c r="A113" s="86" t="s">
        <v>88</v>
      </c>
      <c r="B113" s="100" t="s">
        <v>157</v>
      </c>
      <c r="C113" s="86" t="s">
        <v>159</v>
      </c>
      <c r="D113" s="76">
        <f>K37</f>
        <v>9.8900000000000002E-2</v>
      </c>
      <c r="E113" s="86" t="s">
        <v>159</v>
      </c>
      <c r="F113" s="90">
        <f>K38</f>
        <v>0.28682062298603656</v>
      </c>
      <c r="G113" s="102">
        <f>G37</f>
        <v>3.8147142857142859E-2</v>
      </c>
      <c r="H113" s="136"/>
      <c r="I113" s="35" t="e">
        <f t="shared" si="9"/>
        <v>#VALUE!</v>
      </c>
      <c r="J113" s="35"/>
      <c r="K113" s="95"/>
    </row>
    <row r="114" spans="1:11" x14ac:dyDescent="0.25">
      <c r="A114" s="26"/>
      <c r="C114" s="36"/>
      <c r="D114" s="38"/>
      <c r="E114" s="36"/>
      <c r="F114" s="38"/>
    </row>
    <row r="115" spans="1:11" x14ac:dyDescent="0.25">
      <c r="A115" s="26"/>
      <c r="C115" s="36"/>
      <c r="D115" s="38"/>
      <c r="E115" s="36"/>
      <c r="F115" s="38"/>
    </row>
    <row r="116" spans="1:11" x14ac:dyDescent="0.25">
      <c r="A116" s="26"/>
      <c r="C116" s="36"/>
      <c r="D116" s="38"/>
      <c r="E116" s="36"/>
      <c r="F116" s="38"/>
    </row>
    <row r="117" spans="1:11" x14ac:dyDescent="0.25">
      <c r="A117" s="26"/>
      <c r="E117" s="36"/>
      <c r="F117" s="38"/>
    </row>
    <row r="118" spans="1:11" x14ac:dyDescent="0.25">
      <c r="A118" s="26"/>
    </row>
    <row r="119" spans="1:11" x14ac:dyDescent="0.25">
      <c r="A119" s="26"/>
    </row>
    <row r="120" spans="1:11" x14ac:dyDescent="0.25">
      <c r="A120" s="26"/>
    </row>
    <row r="121" spans="1:11" x14ac:dyDescent="0.25">
      <c r="A121" s="26"/>
    </row>
    <row r="122" spans="1:11" x14ac:dyDescent="0.25">
      <c r="A122" s="26"/>
    </row>
    <row r="123" spans="1:11" x14ac:dyDescent="0.25">
      <c r="A123" s="26"/>
    </row>
    <row r="124" spans="1:11" x14ac:dyDescent="0.25">
      <c r="A124" s="26"/>
    </row>
    <row r="125" spans="1:11" x14ac:dyDescent="0.25">
      <c r="A125" s="26"/>
    </row>
    <row r="126" spans="1:11" x14ac:dyDescent="0.25">
      <c r="A126" s="26"/>
    </row>
    <row r="127" spans="1:11" x14ac:dyDescent="0.25">
      <c r="A127" s="26"/>
    </row>
    <row r="128" spans="1:1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6"/>
    </row>
    <row r="135" spans="1:1" x14ac:dyDescent="0.25">
      <c r="A135" s="26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6"/>
    </row>
    <row r="148" spans="1:1" x14ac:dyDescent="0.25">
      <c r="A148" s="26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  <row r="158" spans="1:1" x14ac:dyDescent="0.25">
      <c r="A158" s="26"/>
    </row>
    <row r="159" spans="1:1" x14ac:dyDescent="0.25">
      <c r="A159" s="26"/>
    </row>
    <row r="160" spans="1:1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6"/>
    </row>
    <row r="170" spans="1:1" x14ac:dyDescent="0.25">
      <c r="A170" s="26"/>
    </row>
    <row r="171" spans="1:1" x14ac:dyDescent="0.25">
      <c r="A171" s="26"/>
    </row>
    <row r="172" spans="1:1" x14ac:dyDescent="0.25">
      <c r="A172" s="26"/>
    </row>
    <row r="173" spans="1:1" x14ac:dyDescent="0.25">
      <c r="A173" s="26"/>
    </row>
    <row r="174" spans="1:1" x14ac:dyDescent="0.25">
      <c r="A174" s="26"/>
    </row>
    <row r="175" spans="1:1" x14ac:dyDescent="0.25">
      <c r="A175" s="26"/>
    </row>
    <row r="176" spans="1: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  <row r="209" spans="1:1" x14ac:dyDescent="0.25">
      <c r="A209" s="26"/>
    </row>
    <row r="210" spans="1:1" x14ac:dyDescent="0.25">
      <c r="A210" s="26"/>
    </row>
    <row r="211" spans="1:1" x14ac:dyDescent="0.25">
      <c r="A211" s="26"/>
    </row>
    <row r="212" spans="1:1" x14ac:dyDescent="0.25">
      <c r="A212" s="26"/>
    </row>
    <row r="213" spans="1:1" x14ac:dyDescent="0.25">
      <c r="A213" s="26"/>
    </row>
    <row r="214" spans="1:1" x14ac:dyDescent="0.25">
      <c r="A214" s="26"/>
    </row>
    <row r="215" spans="1:1" x14ac:dyDescent="0.25">
      <c r="A215" s="26"/>
    </row>
    <row r="216" spans="1:1" x14ac:dyDescent="0.25">
      <c r="A216" s="26"/>
    </row>
    <row r="217" spans="1:1" x14ac:dyDescent="0.25">
      <c r="A217" s="26"/>
    </row>
    <row r="218" spans="1:1" x14ac:dyDescent="0.25">
      <c r="A218" s="26"/>
    </row>
    <row r="219" spans="1:1" x14ac:dyDescent="0.25">
      <c r="A219" s="26"/>
    </row>
    <row r="220" spans="1:1" x14ac:dyDescent="0.25">
      <c r="A220" s="26"/>
    </row>
    <row r="221" spans="1:1" x14ac:dyDescent="0.25">
      <c r="A221" s="26"/>
    </row>
    <row r="222" spans="1:1" x14ac:dyDescent="0.25">
      <c r="A222" s="26"/>
    </row>
    <row r="223" spans="1:1" x14ac:dyDescent="0.25">
      <c r="A223" s="26"/>
    </row>
    <row r="224" spans="1:1" x14ac:dyDescent="0.25">
      <c r="A224" s="26"/>
    </row>
    <row r="225" spans="1:1" x14ac:dyDescent="0.25">
      <c r="A225" s="26"/>
    </row>
    <row r="226" spans="1:1" x14ac:dyDescent="0.25">
      <c r="A226" s="26"/>
    </row>
    <row r="227" spans="1:1" x14ac:dyDescent="0.25">
      <c r="A227" s="26"/>
    </row>
    <row r="228" spans="1:1" x14ac:dyDescent="0.25">
      <c r="A228" s="26"/>
    </row>
    <row r="229" spans="1:1" x14ac:dyDescent="0.25">
      <c r="A229" s="26"/>
    </row>
    <row r="230" spans="1:1" x14ac:dyDescent="0.25">
      <c r="A230" s="26"/>
    </row>
    <row r="231" spans="1:1" x14ac:dyDescent="0.25">
      <c r="A231" s="26"/>
    </row>
    <row r="232" spans="1:1" x14ac:dyDescent="0.25">
      <c r="A232" s="26"/>
    </row>
    <row r="233" spans="1:1" x14ac:dyDescent="0.25">
      <c r="A233" s="26"/>
    </row>
    <row r="234" spans="1:1" x14ac:dyDescent="0.25">
      <c r="A234" s="26"/>
    </row>
    <row r="235" spans="1:1" x14ac:dyDescent="0.25">
      <c r="A235" s="26"/>
    </row>
    <row r="236" spans="1:1" x14ac:dyDescent="0.25">
      <c r="A236" s="26"/>
    </row>
    <row r="237" spans="1:1" x14ac:dyDescent="0.25">
      <c r="A237" s="26"/>
    </row>
    <row r="238" spans="1:1" x14ac:dyDescent="0.25">
      <c r="A238" s="26"/>
    </row>
    <row r="239" spans="1:1" x14ac:dyDescent="0.25">
      <c r="A239" s="26"/>
    </row>
    <row r="240" spans="1:1" x14ac:dyDescent="0.25">
      <c r="A240" s="26"/>
    </row>
    <row r="241" spans="1:1" x14ac:dyDescent="0.25">
      <c r="A241" s="26"/>
    </row>
    <row r="242" spans="1:1" x14ac:dyDescent="0.25">
      <c r="A242" s="26"/>
    </row>
    <row r="243" spans="1:1" x14ac:dyDescent="0.25">
      <c r="A243" s="26"/>
    </row>
    <row r="244" spans="1:1" x14ac:dyDescent="0.25">
      <c r="A244" s="26"/>
    </row>
    <row r="245" spans="1:1" x14ac:dyDescent="0.25">
      <c r="A245" s="26"/>
    </row>
    <row r="246" spans="1:1" x14ac:dyDescent="0.25">
      <c r="A246" s="26"/>
    </row>
    <row r="247" spans="1:1" x14ac:dyDescent="0.25">
      <c r="A247" s="26"/>
    </row>
    <row r="248" spans="1:1" x14ac:dyDescent="0.25">
      <c r="A248" s="26"/>
    </row>
    <row r="249" spans="1:1" x14ac:dyDescent="0.25">
      <c r="A249" s="26"/>
    </row>
    <row r="250" spans="1:1" x14ac:dyDescent="0.25">
      <c r="A250" s="26"/>
    </row>
    <row r="251" spans="1:1" x14ac:dyDescent="0.25">
      <c r="A251" s="26"/>
    </row>
    <row r="252" spans="1:1" x14ac:dyDescent="0.25">
      <c r="A252" s="26"/>
    </row>
    <row r="253" spans="1:1" x14ac:dyDescent="0.25">
      <c r="A253" s="26"/>
    </row>
    <row r="254" spans="1:1" x14ac:dyDescent="0.25">
      <c r="A254" s="26"/>
    </row>
    <row r="255" spans="1:1" x14ac:dyDescent="0.25">
      <c r="A255" s="26"/>
    </row>
    <row r="256" spans="1:1" x14ac:dyDescent="0.25">
      <c r="A256" s="26"/>
    </row>
    <row r="257" spans="1:1" x14ac:dyDescent="0.25">
      <c r="A257" s="26"/>
    </row>
    <row r="258" spans="1:1" x14ac:dyDescent="0.25">
      <c r="A258" s="26"/>
    </row>
    <row r="259" spans="1:1" x14ac:dyDescent="0.25">
      <c r="A259" s="26"/>
    </row>
    <row r="260" spans="1:1" x14ac:dyDescent="0.25">
      <c r="A260" s="26"/>
    </row>
    <row r="261" spans="1:1" x14ac:dyDescent="0.25">
      <c r="A261" s="26"/>
    </row>
    <row r="262" spans="1:1" x14ac:dyDescent="0.25">
      <c r="A262" s="26"/>
    </row>
    <row r="263" spans="1:1" x14ac:dyDescent="0.25">
      <c r="A263" s="26"/>
    </row>
    <row r="264" spans="1:1" x14ac:dyDescent="0.25">
      <c r="A264" s="26"/>
    </row>
    <row r="265" spans="1:1" x14ac:dyDescent="0.25">
      <c r="A265" s="26"/>
    </row>
    <row r="266" spans="1:1" x14ac:dyDescent="0.25">
      <c r="A266" s="26"/>
    </row>
    <row r="267" spans="1:1" x14ac:dyDescent="0.25">
      <c r="A267" s="26"/>
    </row>
    <row r="268" spans="1:1" x14ac:dyDescent="0.25">
      <c r="A268" s="26"/>
    </row>
    <row r="269" spans="1:1" x14ac:dyDescent="0.25">
      <c r="A269" s="26"/>
    </row>
    <row r="270" spans="1:1" x14ac:dyDescent="0.25">
      <c r="A270" s="26"/>
    </row>
    <row r="271" spans="1:1" x14ac:dyDescent="0.25">
      <c r="A271" s="26"/>
    </row>
    <row r="272" spans="1:1" x14ac:dyDescent="0.25">
      <c r="A272" s="26"/>
    </row>
    <row r="273" spans="1:1" x14ac:dyDescent="0.25">
      <c r="A273" s="26"/>
    </row>
    <row r="274" spans="1:1" x14ac:dyDescent="0.25">
      <c r="A274" s="26"/>
    </row>
    <row r="275" spans="1:1" x14ac:dyDescent="0.25">
      <c r="A275" s="26"/>
    </row>
  </sheetData>
  <mergeCells count="148">
    <mergeCell ref="A110:G110"/>
    <mergeCell ref="A112:G112"/>
    <mergeCell ref="H3:H4"/>
    <mergeCell ref="A94:G94"/>
    <mergeCell ref="D95:D101"/>
    <mergeCell ref="F95:F101"/>
    <mergeCell ref="G95:G101"/>
    <mergeCell ref="A102:G102"/>
    <mergeCell ref="D103:D109"/>
    <mergeCell ref="F103:F109"/>
    <mergeCell ref="G103:G109"/>
    <mergeCell ref="A79:G79"/>
    <mergeCell ref="D80:D86"/>
    <mergeCell ref="F80:F86"/>
    <mergeCell ref="G80:G86"/>
    <mergeCell ref="A87:G87"/>
    <mergeCell ref="D88:D93"/>
    <mergeCell ref="F88:F93"/>
    <mergeCell ref="G88:G93"/>
    <mergeCell ref="A71:G71"/>
    <mergeCell ref="D72:D74"/>
    <mergeCell ref="F72:F74"/>
    <mergeCell ref="G72:G74"/>
    <mergeCell ref="A75:G75"/>
    <mergeCell ref="A77:G77"/>
    <mergeCell ref="A63:G63"/>
    <mergeCell ref="D64:D66"/>
    <mergeCell ref="F64:F66"/>
    <mergeCell ref="G64:G66"/>
    <mergeCell ref="A67:G67"/>
    <mergeCell ref="D68:D70"/>
    <mergeCell ref="F68:F70"/>
    <mergeCell ref="G68:G70"/>
    <mergeCell ref="A51:G51"/>
    <mergeCell ref="D52:D59"/>
    <mergeCell ref="F52:F59"/>
    <mergeCell ref="G52:G59"/>
    <mergeCell ref="A60:G60"/>
    <mergeCell ref="D61:D62"/>
    <mergeCell ref="F61:F62"/>
    <mergeCell ref="G61:G62"/>
    <mergeCell ref="J47:K47"/>
    <mergeCell ref="A48:A49"/>
    <mergeCell ref="B48:B49"/>
    <mergeCell ref="C48:D48"/>
    <mergeCell ref="E48:F48"/>
    <mergeCell ref="G48:G49"/>
    <mergeCell ref="J48:K48"/>
    <mergeCell ref="A42:K42"/>
    <mergeCell ref="C43:C44"/>
    <mergeCell ref="D43:D44"/>
    <mergeCell ref="E43:E44"/>
    <mergeCell ref="F43:F44"/>
    <mergeCell ref="G43:G44"/>
    <mergeCell ref="I43:I44"/>
    <mergeCell ref="A39:K39"/>
    <mergeCell ref="C40:C41"/>
    <mergeCell ref="D40:D41"/>
    <mergeCell ref="E40:E41"/>
    <mergeCell ref="F40:F41"/>
    <mergeCell ref="G40:G41"/>
    <mergeCell ref="I40:I41"/>
    <mergeCell ref="A36:K36"/>
    <mergeCell ref="C37:C38"/>
    <mergeCell ref="D37:D38"/>
    <mergeCell ref="E37:E38"/>
    <mergeCell ref="F37:F38"/>
    <mergeCell ref="G37:G38"/>
    <mergeCell ref="I37:I38"/>
    <mergeCell ref="A33:K33"/>
    <mergeCell ref="C34:C35"/>
    <mergeCell ref="D34:D35"/>
    <mergeCell ref="E34:E35"/>
    <mergeCell ref="F34:F35"/>
    <mergeCell ref="G34:G35"/>
    <mergeCell ref="I34:I35"/>
    <mergeCell ref="A30:K30"/>
    <mergeCell ref="C31:C32"/>
    <mergeCell ref="D31:D32"/>
    <mergeCell ref="E31:E32"/>
    <mergeCell ref="F31:F32"/>
    <mergeCell ref="G31:G32"/>
    <mergeCell ref="I31:I32"/>
    <mergeCell ref="A27:K27"/>
    <mergeCell ref="C28:C29"/>
    <mergeCell ref="D28:D29"/>
    <mergeCell ref="E28:E29"/>
    <mergeCell ref="F28:F29"/>
    <mergeCell ref="G28:G29"/>
    <mergeCell ref="I28:I29"/>
    <mergeCell ref="A24:K24"/>
    <mergeCell ref="C25:C26"/>
    <mergeCell ref="D25:D26"/>
    <mergeCell ref="E25:E26"/>
    <mergeCell ref="F25:F26"/>
    <mergeCell ref="G25:G26"/>
    <mergeCell ref="I25:I26"/>
    <mergeCell ref="A21:K21"/>
    <mergeCell ref="C22:C23"/>
    <mergeCell ref="D22:D23"/>
    <mergeCell ref="E22:E23"/>
    <mergeCell ref="F22:F23"/>
    <mergeCell ref="G22:G23"/>
    <mergeCell ref="I22:I23"/>
    <mergeCell ref="A18:K18"/>
    <mergeCell ref="C19:C20"/>
    <mergeCell ref="D19:D20"/>
    <mergeCell ref="E19:E20"/>
    <mergeCell ref="F19:F20"/>
    <mergeCell ref="G19:G20"/>
    <mergeCell ref="A15:K15"/>
    <mergeCell ref="C16:C17"/>
    <mergeCell ref="D16:D17"/>
    <mergeCell ref="E16:E17"/>
    <mergeCell ref="F16:F17"/>
    <mergeCell ref="G16:G17"/>
    <mergeCell ref="I16:I17"/>
    <mergeCell ref="I19:I20"/>
    <mergeCell ref="A12:K12"/>
    <mergeCell ref="C13:C14"/>
    <mergeCell ref="D13:D14"/>
    <mergeCell ref="E13:E14"/>
    <mergeCell ref="F13:F14"/>
    <mergeCell ref="G13:G14"/>
    <mergeCell ref="A9:K9"/>
    <mergeCell ref="C10:C11"/>
    <mergeCell ref="D10:D11"/>
    <mergeCell ref="E10:E11"/>
    <mergeCell ref="F10:F11"/>
    <mergeCell ref="G10:G11"/>
    <mergeCell ref="I10:I11"/>
    <mergeCell ref="I13:I14"/>
    <mergeCell ref="I3:I4"/>
    <mergeCell ref="J3:J4"/>
    <mergeCell ref="K3:K4"/>
    <mergeCell ref="A6:K6"/>
    <mergeCell ref="C7:C8"/>
    <mergeCell ref="D7:D8"/>
    <mergeCell ref="E7:E8"/>
    <mergeCell ref="F7:F8"/>
    <mergeCell ref="G7:G8"/>
    <mergeCell ref="A3:A4"/>
    <mergeCell ref="B3:B4"/>
    <mergeCell ref="C3:D3"/>
    <mergeCell ref="E3:E4"/>
    <mergeCell ref="F3:F4"/>
    <mergeCell ref="G3:G4"/>
    <mergeCell ref="I7:I8"/>
  </mergeCells>
  <pageMargins left="0.7" right="0.7" top="0.75" bottom="0.75" header="0.3" footer="0.3"/>
  <pageSetup paperSize="9" scale="57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275"/>
  <sheetViews>
    <sheetView zoomScale="80" zoomScaleNormal="80" workbookViewId="0">
      <selection activeCell="C1" sqref="C1:D1048576"/>
    </sheetView>
  </sheetViews>
  <sheetFormatPr defaultRowHeight="15" x14ac:dyDescent="0.25"/>
  <cols>
    <col min="1" max="1" width="7.5703125" style="7" customWidth="1"/>
    <col min="2" max="2" width="30.5703125" customWidth="1"/>
    <col min="3" max="3" width="23.140625" customWidth="1"/>
    <col min="4" max="4" width="19" customWidth="1"/>
    <col min="5" max="5" width="26.42578125" customWidth="1"/>
    <col min="6" max="6" width="26" customWidth="1"/>
    <col min="7" max="7" width="25.85546875" customWidth="1"/>
    <col min="8" max="9" width="19.28515625" customWidth="1"/>
    <col min="10" max="10" width="19.28515625" hidden="1" customWidth="1"/>
    <col min="11" max="11" width="19.28515625" style="50" customWidth="1"/>
    <col min="12" max="16" width="0" hidden="1" customWidth="1"/>
    <col min="17" max="17" width="20.5703125" customWidth="1"/>
  </cols>
  <sheetData>
    <row r="2" spans="1:34" ht="15.75" thickBot="1" x14ac:dyDescent="0.3"/>
    <row r="3" spans="1:34" ht="32.25" customHeight="1" x14ac:dyDescent="0.25">
      <c r="A3" s="203" t="s">
        <v>0</v>
      </c>
      <c r="B3" s="197" t="s">
        <v>8</v>
      </c>
      <c r="C3" s="207" t="s">
        <v>49</v>
      </c>
      <c r="D3" s="208"/>
      <c r="E3" s="205" t="s">
        <v>4</v>
      </c>
      <c r="F3" s="205" t="s">
        <v>5</v>
      </c>
      <c r="G3" s="197" t="s">
        <v>147</v>
      </c>
      <c r="H3" s="199" t="s">
        <v>167</v>
      </c>
      <c r="I3" s="271" t="s">
        <v>154</v>
      </c>
      <c r="J3" s="237" t="s">
        <v>51</v>
      </c>
      <c r="K3" s="201" t="s">
        <v>148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9.25" customHeight="1" thickBot="1" x14ac:dyDescent="0.3">
      <c r="A4" s="204"/>
      <c r="B4" s="198"/>
      <c r="C4" s="17" t="s">
        <v>3</v>
      </c>
      <c r="D4" s="17" t="s">
        <v>2</v>
      </c>
      <c r="E4" s="206"/>
      <c r="F4" s="209"/>
      <c r="G4" s="198"/>
      <c r="H4" s="200"/>
      <c r="I4" s="272"/>
      <c r="J4" s="238"/>
      <c r="K4" s="20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7" customFormat="1" ht="15.75" thickBot="1" x14ac:dyDescent="0.3">
      <c r="A5" s="21">
        <v>1</v>
      </c>
      <c r="B5" s="19">
        <v>2</v>
      </c>
      <c r="C5" s="20">
        <v>5</v>
      </c>
      <c r="D5" s="19">
        <v>6</v>
      </c>
      <c r="E5" s="19">
        <v>7</v>
      </c>
      <c r="F5" s="19">
        <v>8</v>
      </c>
      <c r="G5" s="19">
        <v>9</v>
      </c>
      <c r="H5" s="19">
        <v>10</v>
      </c>
      <c r="I5" s="39"/>
      <c r="J5" s="22">
        <v>11</v>
      </c>
      <c r="K5" s="51">
        <v>12</v>
      </c>
      <c r="L5" s="4">
        <v>11</v>
      </c>
      <c r="M5" s="2">
        <v>12</v>
      </c>
      <c r="N5" s="2">
        <v>13</v>
      </c>
      <c r="O5" s="2">
        <v>14</v>
      </c>
      <c r="P5" s="2">
        <v>15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 thickBot="1" x14ac:dyDescent="0.3">
      <c r="A6" s="219" t="s">
        <v>19</v>
      </c>
      <c r="B6" s="220"/>
      <c r="C6" s="220"/>
      <c r="D6" s="220"/>
      <c r="E6" s="220"/>
      <c r="F6" s="220"/>
      <c r="G6" s="220"/>
      <c r="H6" s="220"/>
      <c r="I6" s="220"/>
      <c r="J6" s="220"/>
      <c r="K6" s="2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122" customFormat="1" x14ac:dyDescent="0.25">
      <c r="A7" s="8" t="s">
        <v>6</v>
      </c>
      <c r="B7" s="9" t="s">
        <v>9</v>
      </c>
      <c r="C7" s="213">
        <v>3.601E-2</v>
      </c>
      <c r="D7" s="215">
        <v>9</v>
      </c>
      <c r="E7" s="217">
        <f>C7*D7</f>
        <v>0.32408999999999999</v>
      </c>
      <c r="F7" s="215">
        <v>7</v>
      </c>
      <c r="G7" s="217">
        <f>E7/F7</f>
        <v>4.6298571428571425E-2</v>
      </c>
      <c r="H7" s="10">
        <v>0.76800000000000002</v>
      </c>
      <c r="I7" s="40"/>
      <c r="J7" s="40"/>
      <c r="K7" s="45">
        <f>G7/H7</f>
        <v>6.0284598214285709E-2</v>
      </c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s="122" customFormat="1" ht="15.75" thickBot="1" x14ac:dyDescent="0.3">
      <c r="A8" s="12" t="s">
        <v>7</v>
      </c>
      <c r="B8" s="13" t="s">
        <v>10</v>
      </c>
      <c r="C8" s="214"/>
      <c r="D8" s="216"/>
      <c r="E8" s="218"/>
      <c r="F8" s="216"/>
      <c r="G8" s="218"/>
      <c r="H8" s="14">
        <v>0.26600000000000001</v>
      </c>
      <c r="I8" s="41">
        <v>0.65</v>
      </c>
      <c r="J8" s="41"/>
      <c r="K8" s="46">
        <f>G7/H8/I8</f>
        <v>0.26777658431793766</v>
      </c>
      <c r="L8" s="121"/>
      <c r="M8" s="121"/>
      <c r="N8" s="121"/>
      <c r="O8" s="123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</row>
    <row r="9" spans="1:34" s="127" customFormat="1" ht="15.75" customHeight="1" thickBot="1" x14ac:dyDescent="0.3">
      <c r="A9" s="210" t="s">
        <v>14</v>
      </c>
      <c r="B9" s="211"/>
      <c r="C9" s="211"/>
      <c r="D9" s="211"/>
      <c r="E9" s="211"/>
      <c r="F9" s="211"/>
      <c r="G9" s="211"/>
      <c r="H9" s="211"/>
      <c r="I9" s="211"/>
      <c r="J9" s="211"/>
      <c r="K9" s="2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127" customFormat="1" x14ac:dyDescent="0.25">
      <c r="A10" s="8" t="s">
        <v>11</v>
      </c>
      <c r="B10" s="9" t="s">
        <v>9</v>
      </c>
      <c r="C10" s="213">
        <v>5.1900000000000002E-2</v>
      </c>
      <c r="D10" s="215">
        <v>9</v>
      </c>
      <c r="E10" s="217">
        <f t="shared" ref="E10" si="0">C10*D10</f>
        <v>0.46710000000000002</v>
      </c>
      <c r="F10" s="215">
        <v>7</v>
      </c>
      <c r="G10" s="217">
        <f t="shared" ref="G10" si="1">E10/F10</f>
        <v>6.6728571428571429E-2</v>
      </c>
      <c r="H10" s="10">
        <v>0.46700000000000003</v>
      </c>
      <c r="I10" s="40"/>
      <c r="J10" s="40"/>
      <c r="K10" s="45">
        <f>G10/H10</f>
        <v>0.14288773325175894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127" customFormat="1" ht="15.75" thickBot="1" x14ac:dyDescent="0.3">
      <c r="A11" s="16" t="s">
        <v>12</v>
      </c>
      <c r="B11" s="13" t="s">
        <v>10</v>
      </c>
      <c r="C11" s="214"/>
      <c r="D11" s="216"/>
      <c r="E11" s="218"/>
      <c r="F11" s="216"/>
      <c r="G11" s="218"/>
      <c r="H11" s="14">
        <v>0.26600000000000001</v>
      </c>
      <c r="I11" s="42">
        <v>0.65</v>
      </c>
      <c r="J11" s="42"/>
      <c r="K11" s="49">
        <f>G10/H11/I11</f>
        <v>0.38593737089977692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122" customFormat="1" ht="15.75" thickBot="1" x14ac:dyDescent="0.3">
      <c r="A12" s="210" t="s">
        <v>16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2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</row>
    <row r="13" spans="1:34" s="122" customFormat="1" x14ac:dyDescent="0.25">
      <c r="A13" s="8" t="s">
        <v>17</v>
      </c>
      <c r="B13" s="9" t="s">
        <v>165</v>
      </c>
      <c r="C13" s="213">
        <v>4.2000000000000003E-2</v>
      </c>
      <c r="D13" s="215">
        <v>10</v>
      </c>
      <c r="E13" s="217">
        <f t="shared" ref="E13" si="2">C13*D13</f>
        <v>0.42000000000000004</v>
      </c>
      <c r="F13" s="215">
        <v>7</v>
      </c>
      <c r="G13" s="217">
        <f t="shared" ref="G13" si="3">E13/F13</f>
        <v>6.0000000000000005E-2</v>
      </c>
      <c r="H13" s="10">
        <v>0.76800000000000002</v>
      </c>
      <c r="I13" s="120" t="s">
        <v>13</v>
      </c>
      <c r="J13" s="120" t="s">
        <v>13</v>
      </c>
      <c r="K13" s="45">
        <f>G13/H13</f>
        <v>7.8125E-2</v>
      </c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</row>
    <row r="14" spans="1:34" s="122" customFormat="1" ht="15.75" thickBot="1" x14ac:dyDescent="0.3">
      <c r="A14" s="12" t="s">
        <v>18</v>
      </c>
      <c r="B14" s="13" t="s">
        <v>10</v>
      </c>
      <c r="C14" s="214"/>
      <c r="D14" s="216"/>
      <c r="E14" s="218"/>
      <c r="F14" s="216"/>
      <c r="G14" s="218"/>
      <c r="H14" s="14">
        <v>0.26600000000000001</v>
      </c>
      <c r="I14" s="41">
        <v>0.65</v>
      </c>
      <c r="J14" s="41"/>
      <c r="K14" s="46">
        <f>G13/H14/I14</f>
        <v>0.34702139965297862</v>
      </c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</row>
    <row r="15" spans="1:34" s="122" customFormat="1" ht="15.75" thickBot="1" x14ac:dyDescent="0.3">
      <c r="A15" s="210" t="s">
        <v>20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2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34" s="122" customFormat="1" x14ac:dyDescent="0.25">
      <c r="A16" s="8" t="s">
        <v>21</v>
      </c>
      <c r="B16" s="9" t="s">
        <v>165</v>
      </c>
      <c r="C16" s="213">
        <v>5.9700000000000003E-2</v>
      </c>
      <c r="D16" s="215">
        <v>9</v>
      </c>
      <c r="E16" s="217">
        <f>C16*D16</f>
        <v>0.5373</v>
      </c>
      <c r="F16" s="215">
        <v>7</v>
      </c>
      <c r="G16" s="217">
        <f>E16/F16</f>
        <v>7.6757142857142857E-2</v>
      </c>
      <c r="H16" s="10">
        <v>0.76800000000000002</v>
      </c>
      <c r="I16" s="120" t="s">
        <v>13</v>
      </c>
      <c r="J16" s="120"/>
      <c r="K16" s="45">
        <f>G16/H16</f>
        <v>9.9944196428571427E-2</v>
      </c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</row>
    <row r="17" spans="1:34" s="122" customFormat="1" ht="15.75" thickBot="1" x14ac:dyDescent="0.3">
      <c r="A17" s="12" t="s">
        <v>22</v>
      </c>
      <c r="B17" s="13" t="s">
        <v>10</v>
      </c>
      <c r="C17" s="214"/>
      <c r="D17" s="216"/>
      <c r="E17" s="218"/>
      <c r="F17" s="216"/>
      <c r="G17" s="218"/>
      <c r="H17" s="14">
        <v>0.26600000000000001</v>
      </c>
      <c r="I17" s="41">
        <v>0.65</v>
      </c>
      <c r="J17" s="41"/>
      <c r="K17" s="46">
        <f>H17/I17</f>
        <v>0.40923076923076923</v>
      </c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s="122" customFormat="1" ht="15.75" thickBot="1" x14ac:dyDescent="0.3">
      <c r="A18" s="210" t="s">
        <v>23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2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</row>
    <row r="19" spans="1:34" s="122" customFormat="1" x14ac:dyDescent="0.25">
      <c r="A19" s="8" t="s">
        <v>24</v>
      </c>
      <c r="B19" s="9" t="s">
        <v>9</v>
      </c>
      <c r="C19" s="213">
        <v>5.5899999999999998E-2</v>
      </c>
      <c r="D19" s="215">
        <v>9</v>
      </c>
      <c r="E19" s="217">
        <f t="shared" ref="E19" si="4">C19*D19</f>
        <v>0.50309999999999999</v>
      </c>
      <c r="F19" s="215">
        <v>7</v>
      </c>
      <c r="G19" s="217">
        <f t="shared" ref="G19" si="5">E19/F19</f>
        <v>7.1871428571428572E-2</v>
      </c>
      <c r="H19" s="10">
        <v>0.76800000000000002</v>
      </c>
      <c r="I19" s="40"/>
      <c r="J19" s="40"/>
      <c r="K19" s="45">
        <f>G19/H19</f>
        <v>9.3582589285714279E-2</v>
      </c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</row>
    <row r="20" spans="1:34" s="122" customFormat="1" ht="15.75" thickBot="1" x14ac:dyDescent="0.3">
      <c r="A20" s="12" t="s">
        <v>25</v>
      </c>
      <c r="B20" s="13" t="s">
        <v>10</v>
      </c>
      <c r="C20" s="214"/>
      <c r="D20" s="216"/>
      <c r="E20" s="218"/>
      <c r="F20" s="216"/>
      <c r="G20" s="218"/>
      <c r="H20" s="14">
        <v>0.26600000000000001</v>
      </c>
      <c r="I20" s="41">
        <v>0.65</v>
      </c>
      <c r="J20" s="41"/>
      <c r="K20" s="46">
        <f>G19/H20/I20</f>
        <v>0.41568206229860366</v>
      </c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</row>
    <row r="21" spans="1:34" s="122" customFormat="1" ht="15.75" thickBot="1" x14ac:dyDescent="0.3">
      <c r="A21" s="222" t="s">
        <v>26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4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  <row r="22" spans="1:34" s="122" customFormat="1" x14ac:dyDescent="0.25">
      <c r="A22" s="11" t="s">
        <v>27</v>
      </c>
      <c r="B22" s="9" t="s">
        <v>9</v>
      </c>
      <c r="C22" s="225">
        <v>5.3499999999999999E-2</v>
      </c>
      <c r="D22" s="226">
        <v>9</v>
      </c>
      <c r="E22" s="227">
        <f t="shared" ref="E22" si="6">C22*D22</f>
        <v>0.48149999999999998</v>
      </c>
      <c r="F22" s="226">
        <v>7</v>
      </c>
      <c r="G22" s="227">
        <f t="shared" ref="G22" si="7">E22/F22</f>
        <v>6.8785714285714283E-2</v>
      </c>
      <c r="H22" s="10">
        <v>0.76800000000000002</v>
      </c>
      <c r="I22" s="40"/>
      <c r="J22" s="43"/>
      <c r="K22" s="52">
        <f>G22/H22</f>
        <v>8.9564732142857137E-2</v>
      </c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</row>
    <row r="23" spans="1:34" s="122" customFormat="1" ht="15.75" thickBot="1" x14ac:dyDescent="0.3">
      <c r="A23" s="12" t="s">
        <v>28</v>
      </c>
      <c r="B23" s="13" t="s">
        <v>10</v>
      </c>
      <c r="C23" s="214"/>
      <c r="D23" s="216"/>
      <c r="E23" s="218"/>
      <c r="F23" s="216"/>
      <c r="G23" s="218"/>
      <c r="H23" s="14">
        <v>0.26600000000000001</v>
      </c>
      <c r="I23" s="41">
        <v>0.65</v>
      </c>
      <c r="J23" s="41"/>
      <c r="K23" s="46">
        <f>G22/H23/I23</f>
        <v>0.39783524745930754</v>
      </c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</row>
    <row r="24" spans="1:34" s="122" customFormat="1" ht="15.75" thickBot="1" x14ac:dyDescent="0.3">
      <c r="A24" s="228" t="s">
        <v>31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30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</row>
    <row r="25" spans="1:34" s="122" customFormat="1" x14ac:dyDescent="0.25">
      <c r="A25" s="11" t="s">
        <v>29</v>
      </c>
      <c r="B25" s="9" t="s">
        <v>9</v>
      </c>
      <c r="C25" s="225">
        <v>3.6299999999999999E-2</v>
      </c>
      <c r="D25" s="226">
        <v>9</v>
      </c>
      <c r="E25" s="227">
        <f t="shared" ref="E25" si="8">C25*D25</f>
        <v>0.32669999999999999</v>
      </c>
      <c r="F25" s="226">
        <v>7</v>
      </c>
      <c r="G25" s="227">
        <f t="shared" ref="G25" si="9">E25/F25</f>
        <v>4.6671428571428572E-2</v>
      </c>
      <c r="H25" s="10">
        <v>0.76800000000000002</v>
      </c>
      <c r="I25" s="40"/>
      <c r="J25" s="43"/>
      <c r="K25" s="52">
        <f>G25/H25</f>
        <v>6.0770089285714285E-2</v>
      </c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</row>
    <row r="26" spans="1:34" s="122" customFormat="1" ht="15.75" thickBot="1" x14ac:dyDescent="0.3">
      <c r="A26" s="23" t="s">
        <v>30</v>
      </c>
      <c r="B26" s="6" t="s">
        <v>10</v>
      </c>
      <c r="C26" s="231"/>
      <c r="D26" s="232"/>
      <c r="E26" s="233"/>
      <c r="F26" s="232"/>
      <c r="G26" s="233"/>
      <c r="H26" s="14">
        <v>0.26600000000000001</v>
      </c>
      <c r="I26" s="41">
        <v>0.65</v>
      </c>
      <c r="J26" s="44"/>
      <c r="K26" s="53">
        <f>G25/H26/I26</f>
        <v>0.26993307444435261</v>
      </c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</row>
    <row r="27" spans="1:34" s="122" customFormat="1" ht="15.75" thickBot="1" x14ac:dyDescent="0.3">
      <c r="A27" s="222" t="s">
        <v>32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4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</row>
    <row r="28" spans="1:34" s="122" customFormat="1" x14ac:dyDescent="0.25">
      <c r="A28" s="11" t="s">
        <v>33</v>
      </c>
      <c r="B28" s="9" t="s">
        <v>9</v>
      </c>
      <c r="C28" s="225">
        <v>4.7280000000000003E-2</v>
      </c>
      <c r="D28" s="226">
        <v>9</v>
      </c>
      <c r="E28" s="227">
        <f>C28*D28</f>
        <v>0.42552000000000001</v>
      </c>
      <c r="F28" s="226">
        <v>7</v>
      </c>
      <c r="G28" s="227">
        <f>E28/F28</f>
        <v>6.0788571428571428E-2</v>
      </c>
      <c r="H28" s="10">
        <v>0.76800000000000002</v>
      </c>
      <c r="I28" s="40"/>
      <c r="J28" s="43"/>
      <c r="K28" s="52">
        <f>G28/H28</f>
        <v>7.9151785714285716E-2</v>
      </c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</row>
    <row r="29" spans="1:34" s="122" customFormat="1" ht="15.75" thickBot="1" x14ac:dyDescent="0.3">
      <c r="A29" s="12" t="s">
        <v>34</v>
      </c>
      <c r="B29" s="13" t="s">
        <v>10</v>
      </c>
      <c r="C29" s="214"/>
      <c r="D29" s="216"/>
      <c r="E29" s="218"/>
      <c r="F29" s="216"/>
      <c r="G29" s="218"/>
      <c r="H29" s="14">
        <v>0.26600000000000001</v>
      </c>
      <c r="I29" s="41">
        <v>0.76</v>
      </c>
      <c r="J29" s="41"/>
      <c r="K29" s="46">
        <f>G28/H29/I29</f>
        <v>0.30069534739103393</v>
      </c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</row>
    <row r="30" spans="1:34" s="122" customFormat="1" ht="15.75" thickBot="1" x14ac:dyDescent="0.3">
      <c r="A30" s="210" t="s">
        <v>37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2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</row>
    <row r="31" spans="1:34" s="122" customFormat="1" x14ac:dyDescent="0.25">
      <c r="A31" s="11" t="s">
        <v>35</v>
      </c>
      <c r="B31" s="9" t="s">
        <v>9</v>
      </c>
      <c r="C31" s="213">
        <v>3.61E-2</v>
      </c>
      <c r="D31" s="215">
        <v>9</v>
      </c>
      <c r="E31" s="217">
        <f t="shared" ref="E31" si="10">C31*D31</f>
        <v>0.32490000000000002</v>
      </c>
      <c r="F31" s="215">
        <v>7</v>
      </c>
      <c r="G31" s="217">
        <f t="shared" ref="G31" si="11">E31/F31</f>
        <v>4.641428571428572E-2</v>
      </c>
      <c r="H31" s="10">
        <v>0.76800000000000002</v>
      </c>
      <c r="I31" s="40"/>
      <c r="J31" s="43"/>
      <c r="K31" s="52">
        <f>G31/H31</f>
        <v>6.0435267857142864E-2</v>
      </c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</row>
    <row r="32" spans="1:34" s="122" customFormat="1" ht="15.75" thickBot="1" x14ac:dyDescent="0.3">
      <c r="A32" s="12" t="s">
        <v>36</v>
      </c>
      <c r="B32" s="13" t="s">
        <v>10</v>
      </c>
      <c r="C32" s="214"/>
      <c r="D32" s="216"/>
      <c r="E32" s="218"/>
      <c r="F32" s="216"/>
      <c r="G32" s="218"/>
      <c r="H32" s="14">
        <v>0.26600000000000001</v>
      </c>
      <c r="I32" s="41">
        <v>0.65</v>
      </c>
      <c r="J32" s="41"/>
      <c r="K32" s="46">
        <f>G31/H32/I32</f>
        <v>0.26844583987441129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</row>
    <row r="33" spans="1:34" s="122" customFormat="1" ht="15.75" thickBot="1" x14ac:dyDescent="0.3">
      <c r="A33" s="210" t="s">
        <v>38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2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</row>
    <row r="34" spans="1:34" s="122" customFormat="1" x14ac:dyDescent="0.25">
      <c r="A34" s="11" t="s">
        <v>39</v>
      </c>
      <c r="B34" s="5" t="s">
        <v>166</v>
      </c>
      <c r="C34" s="282">
        <v>4.8239999999999998E-2</v>
      </c>
      <c r="D34" s="234">
        <v>9</v>
      </c>
      <c r="E34" s="235">
        <f t="shared" ref="E34" si="12">C34*D34</f>
        <v>0.43415999999999999</v>
      </c>
      <c r="F34" s="234">
        <v>7</v>
      </c>
      <c r="G34" s="235">
        <f t="shared" ref="G34" si="13">E34/F34</f>
        <v>6.2022857142857143E-2</v>
      </c>
      <c r="H34" s="119" t="s">
        <v>13</v>
      </c>
      <c r="I34" s="120"/>
      <c r="J34" s="128"/>
      <c r="K34" s="129" t="s">
        <v>13</v>
      </c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</row>
    <row r="35" spans="1:34" s="122" customFormat="1" ht="15.75" thickBot="1" x14ac:dyDescent="0.3">
      <c r="A35" s="12" t="s">
        <v>40</v>
      </c>
      <c r="B35" s="13" t="s">
        <v>10</v>
      </c>
      <c r="C35" s="283"/>
      <c r="D35" s="206"/>
      <c r="E35" s="236"/>
      <c r="F35" s="206"/>
      <c r="G35" s="236"/>
      <c r="H35" s="14">
        <v>0.26600000000000001</v>
      </c>
      <c r="I35" s="41">
        <v>0.65</v>
      </c>
      <c r="J35" s="41"/>
      <c r="K35" s="46">
        <f>G34/H35/I35</f>
        <v>0.35872097826985044</v>
      </c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</row>
    <row r="36" spans="1:34" s="122" customFormat="1" ht="15.75" thickBot="1" x14ac:dyDescent="0.3">
      <c r="A36" s="276" t="s">
        <v>42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8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</row>
    <row r="37" spans="1:34" s="122" customFormat="1" x14ac:dyDescent="0.25">
      <c r="A37" s="11" t="s">
        <v>43</v>
      </c>
      <c r="B37" s="9" t="s">
        <v>9</v>
      </c>
      <c r="C37" s="225">
        <v>2.9669999999999998E-2</v>
      </c>
      <c r="D37" s="226">
        <v>9</v>
      </c>
      <c r="E37" s="227">
        <f t="shared" ref="E37" si="14">C37*D37</f>
        <v>0.26702999999999999</v>
      </c>
      <c r="F37" s="226">
        <v>7</v>
      </c>
      <c r="G37" s="227">
        <f t="shared" ref="G37" si="15">E37/F37</f>
        <v>3.8147142857142859E-2</v>
      </c>
      <c r="H37" s="10">
        <v>0.76800000000000002</v>
      </c>
      <c r="I37" s="40"/>
      <c r="J37" s="43"/>
      <c r="K37" s="52">
        <f>G37/H37</f>
        <v>4.967075892857143E-2</v>
      </c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</row>
    <row r="38" spans="1:34" s="122" customFormat="1" ht="15.75" thickBot="1" x14ac:dyDescent="0.3">
      <c r="A38" s="12" t="s">
        <v>44</v>
      </c>
      <c r="B38" s="13" t="s">
        <v>10</v>
      </c>
      <c r="C38" s="214"/>
      <c r="D38" s="216"/>
      <c r="E38" s="218"/>
      <c r="F38" s="216"/>
      <c r="G38" s="218"/>
      <c r="H38" s="14">
        <v>0.26600000000000001</v>
      </c>
      <c r="I38" s="41">
        <v>0.65</v>
      </c>
      <c r="J38" s="41"/>
      <c r="K38" s="46">
        <f>G37/H38/I38</f>
        <v>0.22063124845079729</v>
      </c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</row>
    <row r="39" spans="1:34" s="122" customFormat="1" ht="15.75" thickBot="1" x14ac:dyDescent="0.3">
      <c r="A39" s="279" t="s">
        <v>46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1"/>
      <c r="L39" s="124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</row>
    <row r="40" spans="1:34" s="122" customFormat="1" x14ac:dyDescent="0.25">
      <c r="A40" s="11" t="s">
        <v>47</v>
      </c>
      <c r="B40" s="9" t="s">
        <v>9</v>
      </c>
      <c r="C40" s="225">
        <v>2.1930000000000002E-2</v>
      </c>
      <c r="D40" s="226">
        <v>9</v>
      </c>
      <c r="E40" s="227">
        <f t="shared" ref="E40" si="16">C40*D40</f>
        <v>0.19737000000000002</v>
      </c>
      <c r="F40" s="226">
        <v>7</v>
      </c>
      <c r="G40" s="227">
        <f t="shared" ref="G40" si="17">E40/F40</f>
        <v>2.8195714285714289E-2</v>
      </c>
      <c r="H40" s="10">
        <v>0.76800000000000002</v>
      </c>
      <c r="I40" s="40"/>
      <c r="J40" s="43">
        <f>C52</f>
        <v>0.125</v>
      </c>
      <c r="K40" s="52">
        <f>G40/H40</f>
        <v>3.6713169642857146E-2</v>
      </c>
      <c r="L40" s="124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</row>
    <row r="41" spans="1:34" s="122" customFormat="1" ht="15.75" thickBot="1" x14ac:dyDescent="0.3">
      <c r="A41" s="23" t="s">
        <v>48</v>
      </c>
      <c r="B41" s="6" t="s">
        <v>10</v>
      </c>
      <c r="C41" s="231"/>
      <c r="D41" s="232"/>
      <c r="E41" s="233"/>
      <c r="F41" s="232"/>
      <c r="G41" s="233"/>
      <c r="H41" s="14">
        <v>0.26600000000000001</v>
      </c>
      <c r="I41" s="41">
        <v>0.65</v>
      </c>
      <c r="J41" s="44">
        <f>E52</f>
        <v>0.6</v>
      </c>
      <c r="K41" s="53">
        <f>G40/H41/I41</f>
        <v>0.1630752705940676</v>
      </c>
      <c r="L41" s="124"/>
      <c r="M41" s="125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</row>
    <row r="42" spans="1:34" s="122" customFormat="1" ht="15.75" thickBot="1" x14ac:dyDescent="0.3">
      <c r="A42" s="252" t="s">
        <v>87</v>
      </c>
      <c r="B42" s="253"/>
      <c r="C42" s="253"/>
      <c r="D42" s="253"/>
      <c r="E42" s="253"/>
      <c r="F42" s="253"/>
      <c r="G42" s="253"/>
      <c r="H42" s="253"/>
      <c r="I42" s="254"/>
      <c r="J42" s="254"/>
      <c r="K42" s="255"/>
      <c r="L42" s="124"/>
      <c r="M42" s="125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</row>
    <row r="43" spans="1:34" s="122" customFormat="1" x14ac:dyDescent="0.25">
      <c r="A43" s="11" t="s">
        <v>88</v>
      </c>
      <c r="B43" s="5" t="s">
        <v>9</v>
      </c>
      <c r="C43" s="225">
        <v>4.2299999999999997E-2</v>
      </c>
      <c r="D43" s="226">
        <v>12</v>
      </c>
      <c r="E43" s="227">
        <f>C43*D43</f>
        <v>0.50759999999999994</v>
      </c>
      <c r="F43" s="226">
        <v>7</v>
      </c>
      <c r="G43" s="227">
        <f>E43/F43</f>
        <v>7.2514285714285712E-2</v>
      </c>
      <c r="H43" s="10">
        <v>0.76800000000000002</v>
      </c>
      <c r="I43" s="40"/>
      <c r="J43" s="43">
        <f>C76</f>
        <v>0.125</v>
      </c>
      <c r="K43" s="52">
        <f>G43/H43</f>
        <v>9.4419642857142855E-2</v>
      </c>
      <c r="L43" s="124"/>
      <c r="M43" s="125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</row>
    <row r="44" spans="1:34" s="122" customFormat="1" ht="15.75" thickBot="1" x14ac:dyDescent="0.3">
      <c r="A44" s="12" t="s">
        <v>89</v>
      </c>
      <c r="B44" s="18" t="s">
        <v>10</v>
      </c>
      <c r="C44" s="214"/>
      <c r="D44" s="216"/>
      <c r="E44" s="218"/>
      <c r="F44" s="216"/>
      <c r="G44" s="218"/>
      <c r="H44" s="14">
        <v>0.26600000000000001</v>
      </c>
      <c r="I44" s="41">
        <v>0.65</v>
      </c>
      <c r="J44" s="41"/>
      <c r="K44" s="46">
        <f>G43/H44/I44</f>
        <v>0.41940014872345699</v>
      </c>
      <c r="L44" s="124"/>
      <c r="M44" s="126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</row>
    <row r="45" spans="1:34" x14ac:dyDescent="0.25">
      <c r="A45" s="112" t="s">
        <v>50</v>
      </c>
      <c r="B45" s="15"/>
      <c r="C45" s="15"/>
      <c r="D45" s="15"/>
      <c r="E45" s="15"/>
      <c r="F45" s="15"/>
      <c r="G45" s="15"/>
      <c r="H45" s="15"/>
      <c r="I45" s="15"/>
      <c r="J45" s="15"/>
      <c r="K45" s="11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5">
      <c r="A46" s="112"/>
      <c r="B46" s="15"/>
      <c r="C46" s="15"/>
      <c r="D46" s="15"/>
      <c r="E46" s="15"/>
      <c r="F46" s="15"/>
      <c r="G46" s="15"/>
      <c r="H46" s="15"/>
      <c r="I46" s="15"/>
      <c r="J46" s="15"/>
      <c r="K46" s="11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thickBot="1" x14ac:dyDescent="0.3">
      <c r="A47" s="114"/>
      <c r="B47" s="115"/>
      <c r="C47" s="116"/>
      <c r="D47" s="115"/>
      <c r="E47" s="115"/>
      <c r="F47" s="115"/>
      <c r="G47" s="115"/>
      <c r="H47" s="262"/>
      <c r="I47" s="262"/>
      <c r="J47" s="262"/>
      <c r="K47" s="263"/>
    </row>
    <row r="48" spans="1:34" x14ac:dyDescent="0.25">
      <c r="A48" s="242" t="s">
        <v>0</v>
      </c>
      <c r="B48" s="245" t="s">
        <v>1</v>
      </c>
      <c r="C48" s="242" t="s">
        <v>150</v>
      </c>
      <c r="D48" s="243"/>
      <c r="E48" s="244" t="s">
        <v>153</v>
      </c>
      <c r="F48" s="245"/>
      <c r="G48" s="245" t="s">
        <v>160</v>
      </c>
      <c r="H48" s="242" t="s">
        <v>161</v>
      </c>
      <c r="I48" s="264"/>
      <c r="J48" s="264" t="s">
        <v>162</v>
      </c>
      <c r="K48" s="243"/>
    </row>
    <row r="49" spans="1:15" ht="30.75" thickBot="1" x14ac:dyDescent="0.3">
      <c r="A49" s="246"/>
      <c r="B49" s="247"/>
      <c r="C49" s="57" t="s">
        <v>151</v>
      </c>
      <c r="D49" s="58" t="s">
        <v>152</v>
      </c>
      <c r="E49" s="56" t="s">
        <v>149</v>
      </c>
      <c r="F49" s="87" t="s">
        <v>58</v>
      </c>
      <c r="G49" s="247"/>
      <c r="H49" s="71" t="s">
        <v>163</v>
      </c>
      <c r="I49" s="47" t="s">
        <v>164</v>
      </c>
      <c r="J49" s="47" t="s">
        <v>163</v>
      </c>
      <c r="K49" s="48" t="s">
        <v>164</v>
      </c>
      <c r="O49">
        <f>70.6/0.768</f>
        <v>91.927083333333329</v>
      </c>
    </row>
    <row r="50" spans="1:15" hidden="1" x14ac:dyDescent="0.25">
      <c r="A50" s="33"/>
      <c r="B50" s="34"/>
      <c r="C50" s="34"/>
      <c r="D50" s="34"/>
      <c r="E50" s="34"/>
      <c r="F50" s="88"/>
      <c r="G50" s="101"/>
      <c r="H50" s="55"/>
      <c r="I50" s="55"/>
      <c r="J50" s="55"/>
      <c r="K50" s="117"/>
    </row>
    <row r="51" spans="1:15" ht="15.75" thickBot="1" x14ac:dyDescent="0.3">
      <c r="A51" s="265" t="s">
        <v>68</v>
      </c>
      <c r="B51" s="266"/>
      <c r="C51" s="266"/>
      <c r="D51" s="266"/>
      <c r="E51" s="266"/>
      <c r="F51" s="266"/>
      <c r="G51" s="266"/>
      <c r="H51" s="28"/>
      <c r="I51" s="28"/>
      <c r="J51" s="28"/>
      <c r="K51" s="54"/>
    </row>
    <row r="52" spans="1:15" x14ac:dyDescent="0.25">
      <c r="A52" s="92" t="s">
        <v>6</v>
      </c>
      <c r="B52" s="93" t="s">
        <v>52</v>
      </c>
      <c r="C52" s="62">
        <v>0.125</v>
      </c>
      <c r="D52" s="239">
        <f>K40</f>
        <v>3.6713169642857146E-2</v>
      </c>
      <c r="E52" s="62">
        <v>0.6</v>
      </c>
      <c r="F52" s="256">
        <f>K41</f>
        <v>0.1630752705940676</v>
      </c>
      <c r="G52" s="259">
        <f>G40</f>
        <v>2.8195714285714289E-2</v>
      </c>
      <c r="H52" s="62">
        <f>C52*50</f>
        <v>6.25</v>
      </c>
      <c r="I52" s="32">
        <f>E52*50</f>
        <v>30</v>
      </c>
      <c r="J52" s="103">
        <f>$D$52*50</f>
        <v>1.8356584821428572</v>
      </c>
      <c r="K52" s="104">
        <f>$F$52*50</f>
        <v>8.1537635297033795</v>
      </c>
    </row>
    <row r="53" spans="1:15" x14ac:dyDescent="0.25">
      <c r="A53" s="31" t="s">
        <v>61</v>
      </c>
      <c r="B53" s="59" t="s">
        <v>53</v>
      </c>
      <c r="C53" s="63">
        <v>0.16</v>
      </c>
      <c r="D53" s="240"/>
      <c r="E53" s="65">
        <v>0.66</v>
      </c>
      <c r="F53" s="257"/>
      <c r="G53" s="260"/>
      <c r="H53" s="63">
        <f t="shared" ref="H53:H113" si="18">C53*50</f>
        <v>8</v>
      </c>
      <c r="I53" s="24">
        <f t="shared" ref="I53:I113" si="19">E53*50</f>
        <v>33</v>
      </c>
      <c r="J53" s="25">
        <f t="shared" ref="J53:J59" si="20">$D$52*50</f>
        <v>1.8356584821428572</v>
      </c>
      <c r="K53" s="105">
        <f t="shared" ref="K53:K59" si="21">$F$52*50</f>
        <v>8.1537635297033795</v>
      </c>
    </row>
    <row r="54" spans="1:15" x14ac:dyDescent="0.25">
      <c r="A54" s="31" t="s">
        <v>62</v>
      </c>
      <c r="B54" s="59" t="s">
        <v>54</v>
      </c>
      <c r="C54" s="63">
        <v>0.16</v>
      </c>
      <c r="D54" s="240"/>
      <c r="E54" s="65">
        <v>0.66</v>
      </c>
      <c r="F54" s="257"/>
      <c r="G54" s="260"/>
      <c r="H54" s="63">
        <f t="shared" si="18"/>
        <v>8</v>
      </c>
      <c r="I54" s="24">
        <f t="shared" si="19"/>
        <v>33</v>
      </c>
      <c r="J54" s="25">
        <f t="shared" si="20"/>
        <v>1.8356584821428572</v>
      </c>
      <c r="K54" s="105">
        <f t="shared" si="21"/>
        <v>8.1537635297033795</v>
      </c>
    </row>
    <row r="55" spans="1:15" x14ac:dyDescent="0.25">
      <c r="A55" s="31" t="s">
        <v>63</v>
      </c>
      <c r="B55" s="60" t="s">
        <v>55</v>
      </c>
      <c r="C55" s="63">
        <v>0.125</v>
      </c>
      <c r="D55" s="240"/>
      <c r="E55" s="63">
        <v>0.6</v>
      </c>
      <c r="F55" s="257"/>
      <c r="G55" s="260"/>
      <c r="H55" s="63">
        <f t="shared" si="18"/>
        <v>6.25</v>
      </c>
      <c r="I55" s="24">
        <f t="shared" si="19"/>
        <v>30</v>
      </c>
      <c r="J55" s="25">
        <f t="shared" si="20"/>
        <v>1.8356584821428572</v>
      </c>
      <c r="K55" s="105">
        <f t="shared" si="21"/>
        <v>8.1537635297033795</v>
      </c>
    </row>
    <row r="56" spans="1:15" x14ac:dyDescent="0.25">
      <c r="A56" s="31" t="s">
        <v>64</v>
      </c>
      <c r="B56" s="60" t="s">
        <v>56</v>
      </c>
      <c r="C56" s="63">
        <v>0.125</v>
      </c>
      <c r="D56" s="240"/>
      <c r="E56" s="63">
        <v>0.6</v>
      </c>
      <c r="F56" s="257"/>
      <c r="G56" s="260"/>
      <c r="H56" s="63">
        <f t="shared" si="18"/>
        <v>6.25</v>
      </c>
      <c r="I56" s="24">
        <f t="shared" si="19"/>
        <v>30</v>
      </c>
      <c r="J56" s="25">
        <f t="shared" si="20"/>
        <v>1.8356584821428572</v>
      </c>
      <c r="K56" s="105">
        <f t="shared" si="21"/>
        <v>8.1537635297033795</v>
      </c>
    </row>
    <row r="57" spans="1:15" x14ac:dyDescent="0.25">
      <c r="A57" s="31" t="s">
        <v>65</v>
      </c>
      <c r="B57" s="60" t="s">
        <v>57</v>
      </c>
      <c r="C57" s="63">
        <v>0.125</v>
      </c>
      <c r="D57" s="240"/>
      <c r="E57" s="63">
        <v>0.6</v>
      </c>
      <c r="F57" s="257"/>
      <c r="G57" s="260"/>
      <c r="H57" s="63">
        <f t="shared" si="18"/>
        <v>6.25</v>
      </c>
      <c r="I57" s="24">
        <f t="shared" si="19"/>
        <v>30</v>
      </c>
      <c r="J57" s="25">
        <f t="shared" si="20"/>
        <v>1.8356584821428572</v>
      </c>
      <c r="K57" s="105">
        <f t="shared" si="21"/>
        <v>8.1537635297033795</v>
      </c>
    </row>
    <row r="58" spans="1:15" x14ac:dyDescent="0.25">
      <c r="A58" s="31" t="s">
        <v>66</v>
      </c>
      <c r="B58" s="60" t="s">
        <v>59</v>
      </c>
      <c r="C58" s="63">
        <v>0.125</v>
      </c>
      <c r="D58" s="240"/>
      <c r="E58" s="63">
        <v>0.6</v>
      </c>
      <c r="F58" s="257"/>
      <c r="G58" s="260"/>
      <c r="H58" s="63">
        <f t="shared" si="18"/>
        <v>6.25</v>
      </c>
      <c r="I58" s="24">
        <f t="shared" si="19"/>
        <v>30</v>
      </c>
      <c r="J58" s="25">
        <f t="shared" si="20"/>
        <v>1.8356584821428572</v>
      </c>
      <c r="K58" s="105">
        <f t="shared" si="21"/>
        <v>8.1537635297033795</v>
      </c>
    </row>
    <row r="59" spans="1:15" ht="15.75" thickBot="1" x14ac:dyDescent="0.3">
      <c r="A59" s="29" t="s">
        <v>67</v>
      </c>
      <c r="B59" s="61" t="s">
        <v>60</v>
      </c>
      <c r="C59" s="64">
        <v>0.13</v>
      </c>
      <c r="D59" s="241"/>
      <c r="E59" s="64">
        <v>0.54</v>
      </c>
      <c r="F59" s="258"/>
      <c r="G59" s="261"/>
      <c r="H59" s="69">
        <f t="shared" si="18"/>
        <v>6.5</v>
      </c>
      <c r="I59" s="30">
        <f t="shared" si="19"/>
        <v>27</v>
      </c>
      <c r="J59" s="106">
        <f t="shared" si="20"/>
        <v>1.8356584821428572</v>
      </c>
      <c r="K59" s="107">
        <f t="shared" si="21"/>
        <v>8.1537635297033795</v>
      </c>
    </row>
    <row r="60" spans="1:15" ht="15.75" thickBot="1" x14ac:dyDescent="0.3">
      <c r="A60" s="267" t="s">
        <v>69</v>
      </c>
      <c r="B60" s="268"/>
      <c r="C60" s="268"/>
      <c r="D60" s="268"/>
      <c r="E60" s="268"/>
      <c r="F60" s="268"/>
      <c r="G60" s="268"/>
      <c r="H60" s="34">
        <f t="shared" si="18"/>
        <v>0</v>
      </c>
      <c r="I60" s="34">
        <f t="shared" si="19"/>
        <v>0</v>
      </c>
      <c r="J60" s="34"/>
      <c r="K60" s="118"/>
    </row>
    <row r="61" spans="1:15" x14ac:dyDescent="0.25">
      <c r="A61" s="92" t="s">
        <v>11</v>
      </c>
      <c r="B61" s="94" t="s">
        <v>70</v>
      </c>
      <c r="C61" s="66" t="s">
        <v>71</v>
      </c>
      <c r="D61" s="248"/>
      <c r="E61" s="68">
        <v>0.6</v>
      </c>
      <c r="F61" s="274">
        <f>K35</f>
        <v>0.35872097826985044</v>
      </c>
      <c r="G61" s="259">
        <f>G34</f>
        <v>6.2022857142857143E-2</v>
      </c>
      <c r="H61" s="66" t="s">
        <v>13</v>
      </c>
      <c r="I61" s="108" t="s">
        <v>13</v>
      </c>
      <c r="J61" s="108" t="s">
        <v>13</v>
      </c>
      <c r="K61" s="109">
        <f>$F$61*50</f>
        <v>17.936048913492524</v>
      </c>
    </row>
    <row r="62" spans="1:15" ht="15.75" thickBot="1" x14ac:dyDescent="0.3">
      <c r="A62" s="29" t="s">
        <v>12</v>
      </c>
      <c r="B62" s="61" t="s">
        <v>72</v>
      </c>
      <c r="C62" s="67" t="s">
        <v>71</v>
      </c>
      <c r="D62" s="249"/>
      <c r="E62" s="64">
        <v>0.6</v>
      </c>
      <c r="F62" s="275"/>
      <c r="G62" s="261"/>
      <c r="H62" s="67" t="s">
        <v>13</v>
      </c>
      <c r="I62" s="37" t="s">
        <v>13</v>
      </c>
      <c r="J62" s="37" t="s">
        <v>13</v>
      </c>
      <c r="K62" s="110">
        <f>$F$61*50</f>
        <v>17.936048913492524</v>
      </c>
    </row>
    <row r="63" spans="1:15" ht="15.75" thickBot="1" x14ac:dyDescent="0.3">
      <c r="A63" s="269" t="s">
        <v>73</v>
      </c>
      <c r="B63" s="270"/>
      <c r="C63" s="270"/>
      <c r="D63" s="270"/>
      <c r="E63" s="270"/>
      <c r="F63" s="270"/>
      <c r="G63" s="270"/>
      <c r="H63" s="34">
        <f t="shared" si="18"/>
        <v>0</v>
      </c>
      <c r="I63" s="34">
        <f t="shared" si="19"/>
        <v>0</v>
      </c>
      <c r="J63" s="34"/>
      <c r="K63" s="118"/>
    </row>
    <row r="64" spans="1:15" x14ac:dyDescent="0.25">
      <c r="A64" s="92" t="s">
        <v>17</v>
      </c>
      <c r="B64" s="94" t="s">
        <v>75</v>
      </c>
      <c r="C64" s="62">
        <v>0.13</v>
      </c>
      <c r="D64" s="248">
        <f>K28</f>
        <v>7.9151785714285716E-2</v>
      </c>
      <c r="E64" s="68">
        <v>0.6</v>
      </c>
      <c r="F64" s="273">
        <f>K29</f>
        <v>0.30069534739103393</v>
      </c>
      <c r="G64" s="259">
        <f>G28</f>
        <v>6.0788571428571428E-2</v>
      </c>
      <c r="H64" s="62">
        <f t="shared" si="18"/>
        <v>6.5</v>
      </c>
      <c r="I64" s="32">
        <f t="shared" si="19"/>
        <v>30</v>
      </c>
      <c r="J64" s="32"/>
      <c r="K64" s="109"/>
    </row>
    <row r="65" spans="1:11" x14ac:dyDescent="0.25">
      <c r="A65" s="31" t="s">
        <v>18</v>
      </c>
      <c r="B65" s="60" t="s">
        <v>76</v>
      </c>
      <c r="C65" s="63">
        <v>0.13</v>
      </c>
      <c r="D65" s="250"/>
      <c r="E65" s="70">
        <v>0.6</v>
      </c>
      <c r="F65" s="260"/>
      <c r="G65" s="260"/>
      <c r="H65" s="63">
        <f t="shared" si="18"/>
        <v>6.5</v>
      </c>
      <c r="I65" s="24">
        <f t="shared" si="19"/>
        <v>30</v>
      </c>
      <c r="J65" s="24"/>
      <c r="K65" s="111"/>
    </row>
    <row r="66" spans="1:11" ht="15.75" thickBot="1" x14ac:dyDescent="0.3">
      <c r="A66" s="29" t="s">
        <v>74</v>
      </c>
      <c r="B66" s="61" t="s">
        <v>77</v>
      </c>
      <c r="C66" s="69">
        <v>0.13</v>
      </c>
      <c r="D66" s="249"/>
      <c r="E66" s="64">
        <v>0.6</v>
      </c>
      <c r="F66" s="261"/>
      <c r="G66" s="261"/>
      <c r="H66" s="69">
        <f t="shared" si="18"/>
        <v>6.5</v>
      </c>
      <c r="I66" s="30">
        <f t="shared" si="19"/>
        <v>30</v>
      </c>
      <c r="J66" s="30"/>
      <c r="K66" s="110"/>
    </row>
    <row r="67" spans="1:11" ht="15.75" thickBot="1" x14ac:dyDescent="0.3">
      <c r="A67" s="269" t="s">
        <v>78</v>
      </c>
      <c r="B67" s="270"/>
      <c r="C67" s="270"/>
      <c r="D67" s="270"/>
      <c r="E67" s="270"/>
      <c r="F67" s="270"/>
      <c r="G67" s="270"/>
      <c r="H67" s="34">
        <f t="shared" si="18"/>
        <v>0</v>
      </c>
      <c r="I67" s="34">
        <f t="shared" si="19"/>
        <v>0</v>
      </c>
      <c r="J67" s="34"/>
      <c r="K67" s="118"/>
    </row>
    <row r="68" spans="1:11" x14ac:dyDescent="0.25">
      <c r="A68" s="92" t="s">
        <v>21</v>
      </c>
      <c r="B68" s="94" t="s">
        <v>79</v>
      </c>
      <c r="C68" s="66" t="s">
        <v>13</v>
      </c>
      <c r="D68" s="251" t="s">
        <v>13</v>
      </c>
      <c r="E68" s="68">
        <v>0.3</v>
      </c>
      <c r="F68" s="273">
        <f>K32</f>
        <v>0.26844583987441129</v>
      </c>
      <c r="G68" s="259">
        <f>G31</f>
        <v>4.641428571428572E-2</v>
      </c>
      <c r="H68" s="62" t="e">
        <f t="shared" si="18"/>
        <v>#VALUE!</v>
      </c>
      <c r="I68" s="32">
        <f t="shared" si="19"/>
        <v>15</v>
      </c>
      <c r="J68" s="32"/>
      <c r="K68" s="109"/>
    </row>
    <row r="69" spans="1:11" x14ac:dyDescent="0.25">
      <c r="A69" s="31" t="s">
        <v>22</v>
      </c>
      <c r="B69" s="60" t="s">
        <v>80</v>
      </c>
      <c r="C69" s="72" t="s">
        <v>13</v>
      </c>
      <c r="D69" s="250"/>
      <c r="E69" s="70">
        <v>0.4</v>
      </c>
      <c r="F69" s="260"/>
      <c r="G69" s="260"/>
      <c r="H69" s="63" t="e">
        <f t="shared" si="18"/>
        <v>#VALUE!</v>
      </c>
      <c r="I69" s="24">
        <f t="shared" si="19"/>
        <v>20</v>
      </c>
      <c r="J69" s="24"/>
      <c r="K69" s="111"/>
    </row>
    <row r="70" spans="1:11" ht="15.75" thickBot="1" x14ac:dyDescent="0.3">
      <c r="A70" s="29" t="s">
        <v>81</v>
      </c>
      <c r="B70" s="61" t="s">
        <v>92</v>
      </c>
      <c r="C70" s="67" t="s">
        <v>13</v>
      </c>
      <c r="D70" s="249"/>
      <c r="E70" s="64">
        <v>0.4</v>
      </c>
      <c r="F70" s="261"/>
      <c r="G70" s="261"/>
      <c r="H70" s="69" t="e">
        <f t="shared" si="18"/>
        <v>#VALUE!</v>
      </c>
      <c r="I70" s="30">
        <f t="shared" si="19"/>
        <v>20</v>
      </c>
      <c r="J70" s="30"/>
      <c r="K70" s="110"/>
    </row>
    <row r="71" spans="1:11" ht="15.75" thickBot="1" x14ac:dyDescent="0.3">
      <c r="A71" s="269" t="s">
        <v>82</v>
      </c>
      <c r="B71" s="270"/>
      <c r="C71" s="270"/>
      <c r="D71" s="270"/>
      <c r="E71" s="270"/>
      <c r="F71" s="270"/>
      <c r="G71" s="270"/>
      <c r="H71" s="34">
        <f t="shared" si="18"/>
        <v>0</v>
      </c>
      <c r="I71" s="34">
        <f t="shared" si="19"/>
        <v>0</v>
      </c>
      <c r="J71" s="34"/>
      <c r="K71" s="118"/>
    </row>
    <row r="72" spans="1:11" x14ac:dyDescent="0.25">
      <c r="A72" s="92" t="s">
        <v>24</v>
      </c>
      <c r="B72" s="94" t="s">
        <v>83</v>
      </c>
      <c r="C72" s="66" t="s">
        <v>13</v>
      </c>
      <c r="D72" s="251"/>
      <c r="E72" s="68">
        <v>0.6</v>
      </c>
      <c r="F72" s="273">
        <f>K26</f>
        <v>0.26993307444435261</v>
      </c>
      <c r="G72" s="259">
        <f>G25</f>
        <v>4.6671428571428572E-2</v>
      </c>
      <c r="H72" s="62" t="e">
        <f t="shared" si="18"/>
        <v>#VALUE!</v>
      </c>
      <c r="I72" s="32">
        <f t="shared" si="19"/>
        <v>30</v>
      </c>
      <c r="J72" s="32"/>
      <c r="K72" s="109"/>
    </row>
    <row r="73" spans="1:11" x14ac:dyDescent="0.25">
      <c r="A73" s="31" t="s">
        <v>25</v>
      </c>
      <c r="B73" s="60" t="s">
        <v>84</v>
      </c>
      <c r="C73" s="72" t="s">
        <v>13</v>
      </c>
      <c r="D73" s="250"/>
      <c r="E73" s="63">
        <v>0.6</v>
      </c>
      <c r="F73" s="260"/>
      <c r="G73" s="260"/>
      <c r="H73" s="63" t="e">
        <f t="shared" si="18"/>
        <v>#VALUE!</v>
      </c>
      <c r="I73" s="24">
        <f t="shared" si="19"/>
        <v>30</v>
      </c>
      <c r="J73" s="24"/>
      <c r="K73" s="111"/>
    </row>
    <row r="74" spans="1:11" ht="15.75" thickBot="1" x14ac:dyDescent="0.3">
      <c r="A74" s="29" t="s">
        <v>86</v>
      </c>
      <c r="B74" s="61" t="s">
        <v>85</v>
      </c>
      <c r="C74" s="67" t="s">
        <v>13</v>
      </c>
      <c r="D74" s="249"/>
      <c r="E74" s="69">
        <v>0.6</v>
      </c>
      <c r="F74" s="261"/>
      <c r="G74" s="261"/>
      <c r="H74" s="69" t="e">
        <f t="shared" si="18"/>
        <v>#VALUE!</v>
      </c>
      <c r="I74" s="30">
        <f t="shared" si="19"/>
        <v>30</v>
      </c>
      <c r="J74" s="30"/>
      <c r="K74" s="110"/>
    </row>
    <row r="75" spans="1:11" ht="15.75" thickBot="1" x14ac:dyDescent="0.3">
      <c r="A75" s="269" t="s">
        <v>90</v>
      </c>
      <c r="B75" s="270"/>
      <c r="C75" s="270"/>
      <c r="D75" s="270"/>
      <c r="E75" s="270"/>
      <c r="F75" s="270"/>
      <c r="G75" s="270"/>
      <c r="H75" s="34">
        <f t="shared" si="18"/>
        <v>0</v>
      </c>
      <c r="I75" s="34">
        <f t="shared" si="19"/>
        <v>0</v>
      </c>
      <c r="J75" s="34"/>
      <c r="K75" s="118"/>
    </row>
    <row r="76" spans="1:11" ht="15.75" thickBot="1" x14ac:dyDescent="0.3">
      <c r="A76" s="86" t="s">
        <v>27</v>
      </c>
      <c r="B76" s="96" t="s">
        <v>91</v>
      </c>
      <c r="C76" s="73">
        <v>0.125</v>
      </c>
      <c r="D76" s="95">
        <f>K43</f>
        <v>9.4419642857142855E-2</v>
      </c>
      <c r="E76" s="74" t="s">
        <v>13</v>
      </c>
      <c r="F76" s="89" t="s">
        <v>13</v>
      </c>
      <c r="G76" s="102">
        <f>G43</f>
        <v>7.2514285714285712E-2</v>
      </c>
      <c r="H76" s="73">
        <f t="shared" si="18"/>
        <v>6.25</v>
      </c>
      <c r="I76" s="35" t="e">
        <f t="shared" si="19"/>
        <v>#VALUE!</v>
      </c>
      <c r="J76" s="35"/>
      <c r="K76" s="95"/>
    </row>
    <row r="77" spans="1:11" ht="15.75" thickBot="1" x14ac:dyDescent="0.3">
      <c r="A77" s="269" t="s">
        <v>93</v>
      </c>
      <c r="B77" s="270"/>
      <c r="C77" s="270"/>
      <c r="D77" s="270"/>
      <c r="E77" s="270"/>
      <c r="F77" s="270"/>
      <c r="G77" s="270"/>
      <c r="H77" s="34">
        <f t="shared" si="18"/>
        <v>0</v>
      </c>
      <c r="I77" s="34">
        <f t="shared" si="19"/>
        <v>0</v>
      </c>
      <c r="J77" s="34"/>
      <c r="K77" s="118"/>
    </row>
    <row r="78" spans="1:11" ht="15.75" thickBot="1" x14ac:dyDescent="0.3">
      <c r="A78" s="86" t="s">
        <v>29</v>
      </c>
      <c r="B78" s="96" t="s">
        <v>94</v>
      </c>
      <c r="C78" s="75">
        <v>0.1318</v>
      </c>
      <c r="D78" s="76">
        <f>K10</f>
        <v>0.14288773325175894</v>
      </c>
      <c r="E78" s="73">
        <v>0.6</v>
      </c>
      <c r="F78" s="90">
        <f>K11</f>
        <v>0.38593737089977692</v>
      </c>
      <c r="G78" s="102">
        <f>G10</f>
        <v>6.6728571428571429E-2</v>
      </c>
      <c r="H78" s="73">
        <f t="shared" si="18"/>
        <v>6.59</v>
      </c>
      <c r="I78" s="35">
        <f t="shared" si="19"/>
        <v>30</v>
      </c>
      <c r="J78" s="35"/>
      <c r="K78" s="95"/>
    </row>
    <row r="79" spans="1:11" ht="15.75" thickBot="1" x14ac:dyDescent="0.3">
      <c r="A79" s="288" t="s">
        <v>95</v>
      </c>
      <c r="B79" s="289"/>
      <c r="C79" s="289"/>
      <c r="D79" s="289"/>
      <c r="E79" s="289"/>
      <c r="F79" s="289"/>
      <c r="G79" s="289"/>
      <c r="H79" s="34">
        <f t="shared" si="18"/>
        <v>0</v>
      </c>
      <c r="I79" s="34">
        <f t="shared" si="19"/>
        <v>0</v>
      </c>
      <c r="J79" s="34"/>
      <c r="K79" s="118"/>
    </row>
    <row r="80" spans="1:11" x14ac:dyDescent="0.25">
      <c r="A80" s="92" t="s">
        <v>33</v>
      </c>
      <c r="B80" s="93" t="s">
        <v>101</v>
      </c>
      <c r="C80" s="62">
        <v>0.113</v>
      </c>
      <c r="D80" s="248">
        <f>K19</f>
        <v>9.3582589285714279E-2</v>
      </c>
      <c r="E80" s="62">
        <v>0.6</v>
      </c>
      <c r="F80" s="273">
        <f>K20</f>
        <v>0.41568206229860366</v>
      </c>
      <c r="G80" s="259">
        <f>G19</f>
        <v>7.1871428571428572E-2</v>
      </c>
      <c r="H80" s="62">
        <f t="shared" si="18"/>
        <v>5.65</v>
      </c>
      <c r="I80" s="32">
        <f t="shared" si="19"/>
        <v>30</v>
      </c>
      <c r="J80" s="32"/>
      <c r="K80" s="109"/>
    </row>
    <row r="81" spans="1:11" x14ac:dyDescent="0.25">
      <c r="A81" s="31" t="s">
        <v>34</v>
      </c>
      <c r="B81" s="59" t="s">
        <v>102</v>
      </c>
      <c r="C81" s="63">
        <v>0.113</v>
      </c>
      <c r="D81" s="250"/>
      <c r="E81" s="63">
        <v>0.6</v>
      </c>
      <c r="F81" s="260"/>
      <c r="G81" s="260"/>
      <c r="H81" s="63">
        <f t="shared" si="18"/>
        <v>5.65</v>
      </c>
      <c r="I81" s="24">
        <f t="shared" si="19"/>
        <v>30</v>
      </c>
      <c r="J81" s="24"/>
      <c r="K81" s="111"/>
    </row>
    <row r="82" spans="1:11" x14ac:dyDescent="0.25">
      <c r="A82" s="31" t="s">
        <v>96</v>
      </c>
      <c r="B82" s="59" t="s">
        <v>103</v>
      </c>
      <c r="C82" s="63">
        <v>0.113</v>
      </c>
      <c r="D82" s="250"/>
      <c r="E82" s="63">
        <v>0.6</v>
      </c>
      <c r="F82" s="260"/>
      <c r="G82" s="260"/>
      <c r="H82" s="63">
        <f t="shared" si="18"/>
        <v>5.65</v>
      </c>
      <c r="I82" s="24">
        <f t="shared" si="19"/>
        <v>30</v>
      </c>
      <c r="J82" s="24"/>
      <c r="K82" s="111"/>
    </row>
    <row r="83" spans="1:11" x14ac:dyDescent="0.25">
      <c r="A83" s="31" t="s">
        <v>97</v>
      </c>
      <c r="B83" s="59" t="s">
        <v>104</v>
      </c>
      <c r="C83" s="63">
        <v>0.113</v>
      </c>
      <c r="D83" s="250"/>
      <c r="E83" s="63">
        <v>0.6</v>
      </c>
      <c r="F83" s="260"/>
      <c r="G83" s="260"/>
      <c r="H83" s="63">
        <f t="shared" si="18"/>
        <v>5.65</v>
      </c>
      <c r="I83" s="24">
        <f t="shared" si="19"/>
        <v>30</v>
      </c>
      <c r="J83" s="24"/>
      <c r="K83" s="111"/>
    </row>
    <row r="84" spans="1:11" x14ac:dyDescent="0.25">
      <c r="A84" s="31" t="s">
        <v>98</v>
      </c>
      <c r="B84" s="59" t="s">
        <v>105</v>
      </c>
      <c r="C84" s="63">
        <v>0.113</v>
      </c>
      <c r="D84" s="250"/>
      <c r="E84" s="63">
        <v>0.6</v>
      </c>
      <c r="F84" s="260"/>
      <c r="G84" s="260"/>
      <c r="H84" s="63">
        <f t="shared" si="18"/>
        <v>5.65</v>
      </c>
      <c r="I84" s="24">
        <f t="shared" si="19"/>
        <v>30</v>
      </c>
      <c r="J84" s="24"/>
      <c r="K84" s="111"/>
    </row>
    <row r="85" spans="1:11" x14ac:dyDescent="0.25">
      <c r="A85" s="31" t="s">
        <v>99</v>
      </c>
      <c r="B85" s="59" t="s">
        <v>106</v>
      </c>
      <c r="C85" s="63">
        <v>0.113</v>
      </c>
      <c r="D85" s="250"/>
      <c r="E85" s="63">
        <v>0.6</v>
      </c>
      <c r="F85" s="260"/>
      <c r="G85" s="260"/>
      <c r="H85" s="63">
        <f t="shared" si="18"/>
        <v>5.65</v>
      </c>
      <c r="I85" s="24">
        <f t="shared" si="19"/>
        <v>30</v>
      </c>
      <c r="J85" s="24"/>
      <c r="K85" s="111"/>
    </row>
    <row r="86" spans="1:11" ht="15.75" thickBot="1" x14ac:dyDescent="0.3">
      <c r="A86" s="29" t="s">
        <v>100</v>
      </c>
      <c r="B86" s="97" t="s">
        <v>107</v>
      </c>
      <c r="C86" s="69">
        <v>0.113</v>
      </c>
      <c r="D86" s="249"/>
      <c r="E86" s="69">
        <v>0.6</v>
      </c>
      <c r="F86" s="261"/>
      <c r="G86" s="261"/>
      <c r="H86" s="69">
        <f t="shared" si="18"/>
        <v>5.65</v>
      </c>
      <c r="I86" s="30">
        <f t="shared" si="19"/>
        <v>30</v>
      </c>
      <c r="J86" s="30"/>
      <c r="K86" s="110"/>
    </row>
    <row r="87" spans="1:11" ht="15.75" thickBot="1" x14ac:dyDescent="0.3">
      <c r="A87" s="288" t="s">
        <v>108</v>
      </c>
      <c r="B87" s="289"/>
      <c r="C87" s="289"/>
      <c r="D87" s="289"/>
      <c r="E87" s="289"/>
      <c r="F87" s="289"/>
      <c r="G87" s="289"/>
      <c r="H87" s="34">
        <f t="shared" si="18"/>
        <v>0</v>
      </c>
      <c r="I87" s="34">
        <f t="shared" si="19"/>
        <v>0</v>
      </c>
      <c r="J87" s="34"/>
      <c r="K87" s="118"/>
    </row>
    <row r="88" spans="1:11" x14ac:dyDescent="0.25">
      <c r="A88" s="92" t="s">
        <v>35</v>
      </c>
      <c r="B88" s="94" t="s">
        <v>114</v>
      </c>
      <c r="C88" s="68">
        <v>0.11600000000000001</v>
      </c>
      <c r="D88" s="290">
        <f>K22</f>
        <v>8.9564732142857137E-2</v>
      </c>
      <c r="E88" s="68">
        <v>0.6</v>
      </c>
      <c r="F88" s="293">
        <f>K23</f>
        <v>0.39783524745930754</v>
      </c>
      <c r="G88" s="259">
        <f>G22</f>
        <v>6.8785714285714283E-2</v>
      </c>
      <c r="H88" s="62">
        <f t="shared" si="18"/>
        <v>5.8000000000000007</v>
      </c>
      <c r="I88" s="32">
        <f t="shared" si="19"/>
        <v>30</v>
      </c>
      <c r="J88" s="32"/>
      <c r="K88" s="109"/>
    </row>
    <row r="89" spans="1:11" x14ac:dyDescent="0.25">
      <c r="A89" s="31" t="s">
        <v>36</v>
      </c>
      <c r="B89" s="60" t="s">
        <v>113</v>
      </c>
      <c r="C89" s="70">
        <v>0.113</v>
      </c>
      <c r="D89" s="291"/>
      <c r="E89" s="72" t="s">
        <v>13</v>
      </c>
      <c r="F89" s="294"/>
      <c r="G89" s="260"/>
      <c r="H89" s="63">
        <f t="shared" si="18"/>
        <v>5.65</v>
      </c>
      <c r="I89" s="24" t="e">
        <f t="shared" si="19"/>
        <v>#VALUE!</v>
      </c>
      <c r="J89" s="24"/>
      <c r="K89" s="111"/>
    </row>
    <row r="90" spans="1:11" x14ac:dyDescent="0.25">
      <c r="A90" s="31" t="s">
        <v>109</v>
      </c>
      <c r="B90" s="60" t="s">
        <v>115</v>
      </c>
      <c r="C90" s="63">
        <v>0.1318</v>
      </c>
      <c r="D90" s="291"/>
      <c r="E90" s="72" t="s">
        <v>13</v>
      </c>
      <c r="F90" s="294"/>
      <c r="G90" s="260"/>
      <c r="H90" s="63">
        <f t="shared" si="18"/>
        <v>6.59</v>
      </c>
      <c r="I90" s="24" t="e">
        <f t="shared" si="19"/>
        <v>#VALUE!</v>
      </c>
      <c r="J90" s="24"/>
      <c r="K90" s="111"/>
    </row>
    <row r="91" spans="1:11" x14ac:dyDescent="0.25">
      <c r="A91" s="31" t="s">
        <v>110</v>
      </c>
      <c r="B91" s="60" t="s">
        <v>116</v>
      </c>
      <c r="C91" s="63">
        <v>0.1318</v>
      </c>
      <c r="D91" s="291"/>
      <c r="E91" s="72">
        <v>0.6</v>
      </c>
      <c r="F91" s="294"/>
      <c r="G91" s="260"/>
      <c r="H91" s="63">
        <f t="shared" si="18"/>
        <v>6.59</v>
      </c>
      <c r="I91" s="24">
        <f t="shared" si="19"/>
        <v>30</v>
      </c>
      <c r="J91" s="24"/>
      <c r="K91" s="111"/>
    </row>
    <row r="92" spans="1:11" x14ac:dyDescent="0.25">
      <c r="A92" s="31" t="s">
        <v>111</v>
      </c>
      <c r="B92" s="60" t="s">
        <v>117</v>
      </c>
      <c r="C92" s="63">
        <v>0.1318</v>
      </c>
      <c r="D92" s="291"/>
      <c r="E92" s="63">
        <v>0.6</v>
      </c>
      <c r="F92" s="294"/>
      <c r="G92" s="260"/>
      <c r="H92" s="63">
        <f t="shared" si="18"/>
        <v>6.59</v>
      </c>
      <c r="I92" s="24">
        <f t="shared" si="19"/>
        <v>30</v>
      </c>
      <c r="J92" s="24"/>
      <c r="K92" s="111"/>
    </row>
    <row r="93" spans="1:11" ht="15.75" thickBot="1" x14ac:dyDescent="0.3">
      <c r="A93" s="29" t="s">
        <v>112</v>
      </c>
      <c r="B93" s="61" t="s">
        <v>118</v>
      </c>
      <c r="C93" s="69">
        <v>0.113</v>
      </c>
      <c r="D93" s="292"/>
      <c r="E93" s="67">
        <v>0.6</v>
      </c>
      <c r="F93" s="295"/>
      <c r="G93" s="261"/>
      <c r="H93" s="69">
        <f t="shared" si="18"/>
        <v>5.65</v>
      </c>
      <c r="I93" s="30">
        <f t="shared" si="19"/>
        <v>30</v>
      </c>
      <c r="J93" s="30"/>
      <c r="K93" s="110"/>
    </row>
    <row r="94" spans="1:11" ht="15.75" thickBot="1" x14ac:dyDescent="0.3">
      <c r="A94" s="284" t="s">
        <v>119</v>
      </c>
      <c r="B94" s="285"/>
      <c r="C94" s="285"/>
      <c r="D94" s="285"/>
      <c r="E94" s="285"/>
      <c r="F94" s="285"/>
      <c r="G94" s="285"/>
      <c r="H94" s="34">
        <f t="shared" si="18"/>
        <v>0</v>
      </c>
      <c r="I94" s="34">
        <f t="shared" si="19"/>
        <v>0</v>
      </c>
      <c r="J94" s="34"/>
      <c r="K94" s="118"/>
    </row>
    <row r="95" spans="1:11" x14ac:dyDescent="0.25">
      <c r="A95" s="92" t="s">
        <v>39</v>
      </c>
      <c r="B95" s="94" t="s">
        <v>124</v>
      </c>
      <c r="C95" s="68">
        <v>0.14000000000000001</v>
      </c>
      <c r="D95" s="290">
        <f>K16</f>
        <v>9.9944196428571427E-2</v>
      </c>
      <c r="E95" s="79">
        <v>0.6</v>
      </c>
      <c r="F95" s="273">
        <f>K17</f>
        <v>0.40923076923076923</v>
      </c>
      <c r="G95" s="259">
        <f>G16</f>
        <v>7.6757142857142857E-2</v>
      </c>
      <c r="H95" s="62">
        <f t="shared" si="18"/>
        <v>7.0000000000000009</v>
      </c>
      <c r="I95" s="32">
        <f t="shared" si="19"/>
        <v>30</v>
      </c>
      <c r="J95" s="32"/>
      <c r="K95" s="109"/>
    </row>
    <row r="96" spans="1:11" x14ac:dyDescent="0.25">
      <c r="A96" s="31" t="s">
        <v>40</v>
      </c>
      <c r="B96" s="60" t="s">
        <v>125</v>
      </c>
      <c r="C96" s="70">
        <v>0.14000000000000001</v>
      </c>
      <c r="D96" s="291"/>
      <c r="E96" s="80">
        <v>0.6</v>
      </c>
      <c r="F96" s="260"/>
      <c r="G96" s="260"/>
      <c r="H96" s="63">
        <f t="shared" si="18"/>
        <v>7.0000000000000009</v>
      </c>
      <c r="I96" s="24">
        <f t="shared" si="19"/>
        <v>30</v>
      </c>
      <c r="J96" s="24"/>
      <c r="K96" s="111"/>
    </row>
    <row r="97" spans="1:11" x14ac:dyDescent="0.25">
      <c r="A97" s="31" t="s">
        <v>120</v>
      </c>
      <c r="B97" s="60" t="s">
        <v>126</v>
      </c>
      <c r="C97" s="70">
        <v>0.14000000000000001</v>
      </c>
      <c r="D97" s="291"/>
      <c r="E97" s="80">
        <v>0.6</v>
      </c>
      <c r="F97" s="260"/>
      <c r="G97" s="260"/>
      <c r="H97" s="63">
        <f t="shared" si="18"/>
        <v>7.0000000000000009</v>
      </c>
      <c r="I97" s="24">
        <f t="shared" si="19"/>
        <v>30</v>
      </c>
      <c r="J97" s="24"/>
      <c r="K97" s="111"/>
    </row>
    <row r="98" spans="1:11" x14ac:dyDescent="0.25">
      <c r="A98" s="31" t="s">
        <v>121</v>
      </c>
      <c r="B98" s="60" t="s">
        <v>127</v>
      </c>
      <c r="C98" s="70">
        <v>0.14000000000000001</v>
      </c>
      <c r="D98" s="291"/>
      <c r="E98" s="80">
        <v>0.6</v>
      </c>
      <c r="F98" s="260"/>
      <c r="G98" s="260"/>
      <c r="H98" s="63">
        <f t="shared" si="18"/>
        <v>7.0000000000000009</v>
      </c>
      <c r="I98" s="24">
        <f t="shared" si="19"/>
        <v>30</v>
      </c>
      <c r="J98" s="24"/>
      <c r="K98" s="111"/>
    </row>
    <row r="99" spans="1:11" x14ac:dyDescent="0.25">
      <c r="A99" s="31" t="s">
        <v>122</v>
      </c>
      <c r="B99" s="60" t="s">
        <v>128</v>
      </c>
      <c r="C99" s="70">
        <v>0.14000000000000001</v>
      </c>
      <c r="D99" s="291"/>
      <c r="E99" s="80">
        <v>0.6</v>
      </c>
      <c r="F99" s="260"/>
      <c r="G99" s="260"/>
      <c r="H99" s="63">
        <f t="shared" si="18"/>
        <v>7.0000000000000009</v>
      </c>
      <c r="I99" s="24">
        <f t="shared" si="19"/>
        <v>30</v>
      </c>
      <c r="J99" s="24"/>
      <c r="K99" s="111"/>
    </row>
    <row r="100" spans="1:11" x14ac:dyDescent="0.25">
      <c r="A100" s="31" t="s">
        <v>123</v>
      </c>
      <c r="B100" s="60" t="s">
        <v>129</v>
      </c>
      <c r="C100" s="70">
        <v>0.14000000000000001</v>
      </c>
      <c r="D100" s="291"/>
      <c r="E100" s="80">
        <v>0.6</v>
      </c>
      <c r="F100" s="260"/>
      <c r="G100" s="260"/>
      <c r="H100" s="63">
        <f t="shared" si="18"/>
        <v>7.0000000000000009</v>
      </c>
      <c r="I100" s="24">
        <f t="shared" si="19"/>
        <v>30</v>
      </c>
      <c r="J100" s="24"/>
      <c r="K100" s="111"/>
    </row>
    <row r="101" spans="1:11" ht="15.75" thickBot="1" x14ac:dyDescent="0.3">
      <c r="A101" s="29" t="s">
        <v>131</v>
      </c>
      <c r="B101" s="61" t="s">
        <v>130</v>
      </c>
      <c r="C101" s="64">
        <v>0.14000000000000001</v>
      </c>
      <c r="D101" s="292"/>
      <c r="E101" s="81">
        <v>0.6</v>
      </c>
      <c r="F101" s="261"/>
      <c r="G101" s="261"/>
      <c r="H101" s="69">
        <f t="shared" si="18"/>
        <v>7.0000000000000009</v>
      </c>
      <c r="I101" s="30">
        <f t="shared" si="19"/>
        <v>30</v>
      </c>
      <c r="J101" s="30"/>
      <c r="K101" s="110"/>
    </row>
    <row r="102" spans="1:11" ht="15.75" thickBot="1" x14ac:dyDescent="0.3">
      <c r="A102" s="284" t="s">
        <v>132</v>
      </c>
      <c r="B102" s="285"/>
      <c r="C102" s="285"/>
      <c r="D102" s="285"/>
      <c r="E102" s="285"/>
      <c r="F102" s="285"/>
      <c r="G102" s="285"/>
      <c r="H102" s="34">
        <f t="shared" si="18"/>
        <v>0</v>
      </c>
      <c r="I102" s="34">
        <f t="shared" si="19"/>
        <v>0</v>
      </c>
      <c r="J102" s="34"/>
      <c r="K102" s="118"/>
    </row>
    <row r="103" spans="1:11" x14ac:dyDescent="0.25">
      <c r="A103" s="92" t="s">
        <v>43</v>
      </c>
      <c r="B103" s="94" t="s">
        <v>138</v>
      </c>
      <c r="C103" s="68">
        <v>0.11600000000000001</v>
      </c>
      <c r="D103" s="290">
        <f>K13</f>
        <v>7.8125E-2</v>
      </c>
      <c r="E103" s="84">
        <v>0.6</v>
      </c>
      <c r="F103" s="293">
        <f>K14</f>
        <v>0.34702139965297862</v>
      </c>
      <c r="G103" s="259">
        <f>G13</f>
        <v>6.0000000000000005E-2</v>
      </c>
      <c r="H103" s="66">
        <f t="shared" si="18"/>
        <v>5.8000000000000007</v>
      </c>
      <c r="I103" s="32">
        <f t="shared" si="19"/>
        <v>30</v>
      </c>
      <c r="J103" s="32"/>
      <c r="K103" s="109"/>
    </row>
    <row r="104" spans="1:11" x14ac:dyDescent="0.25">
      <c r="A104" s="31" t="s">
        <v>44</v>
      </c>
      <c r="B104" s="60" t="s">
        <v>139</v>
      </c>
      <c r="C104" s="72" t="s">
        <v>13</v>
      </c>
      <c r="D104" s="291"/>
      <c r="E104" s="78">
        <v>0.6</v>
      </c>
      <c r="F104" s="294"/>
      <c r="G104" s="260"/>
      <c r="H104" s="72" t="s">
        <v>71</v>
      </c>
      <c r="I104" s="24">
        <f t="shared" si="19"/>
        <v>30</v>
      </c>
      <c r="J104" s="24"/>
      <c r="K104" s="111"/>
    </row>
    <row r="105" spans="1:11" x14ac:dyDescent="0.25">
      <c r="A105" s="31" t="s">
        <v>133</v>
      </c>
      <c r="B105" s="60" t="s">
        <v>140</v>
      </c>
      <c r="C105" s="72">
        <v>0.1318</v>
      </c>
      <c r="D105" s="291"/>
      <c r="E105" s="77">
        <v>0.6</v>
      </c>
      <c r="F105" s="294"/>
      <c r="G105" s="260"/>
      <c r="H105" s="72">
        <f t="shared" si="18"/>
        <v>6.59</v>
      </c>
      <c r="I105" s="24">
        <f t="shared" si="19"/>
        <v>30</v>
      </c>
      <c r="J105" s="24"/>
      <c r="K105" s="111"/>
    </row>
    <row r="106" spans="1:11" x14ac:dyDescent="0.25">
      <c r="A106" s="31" t="s">
        <v>134</v>
      </c>
      <c r="B106" s="60" t="s">
        <v>141</v>
      </c>
      <c r="C106" s="72">
        <v>0.13450000000000001</v>
      </c>
      <c r="D106" s="291"/>
      <c r="E106" s="77">
        <v>0.6</v>
      </c>
      <c r="F106" s="294"/>
      <c r="G106" s="260"/>
      <c r="H106" s="72">
        <f t="shared" si="18"/>
        <v>6.7250000000000005</v>
      </c>
      <c r="I106" s="24">
        <f t="shared" si="19"/>
        <v>30</v>
      </c>
      <c r="J106" s="24"/>
      <c r="K106" s="111"/>
    </row>
    <row r="107" spans="1:11" x14ac:dyDescent="0.25">
      <c r="A107" s="31" t="s">
        <v>135</v>
      </c>
      <c r="B107" s="60" t="s">
        <v>142</v>
      </c>
      <c r="C107" s="72" t="s">
        <v>13</v>
      </c>
      <c r="D107" s="291"/>
      <c r="E107" s="77">
        <v>0.6</v>
      </c>
      <c r="F107" s="294"/>
      <c r="G107" s="260"/>
      <c r="H107" s="72" t="s">
        <v>71</v>
      </c>
      <c r="I107" s="24">
        <f t="shared" si="19"/>
        <v>30</v>
      </c>
      <c r="J107" s="24"/>
      <c r="K107" s="111"/>
    </row>
    <row r="108" spans="1:11" x14ac:dyDescent="0.25">
      <c r="A108" s="31" t="s">
        <v>136</v>
      </c>
      <c r="B108" s="60" t="s">
        <v>143</v>
      </c>
      <c r="C108" s="72">
        <v>0.13425000000000001</v>
      </c>
      <c r="D108" s="291"/>
      <c r="E108" s="77">
        <v>0.6</v>
      </c>
      <c r="F108" s="294"/>
      <c r="G108" s="260"/>
      <c r="H108" s="72">
        <f t="shared" si="18"/>
        <v>6.7125000000000004</v>
      </c>
      <c r="I108" s="24">
        <f t="shared" si="19"/>
        <v>30</v>
      </c>
      <c r="J108" s="24"/>
      <c r="K108" s="111"/>
    </row>
    <row r="109" spans="1:11" ht="15.75" thickBot="1" x14ac:dyDescent="0.3">
      <c r="A109" s="29" t="s">
        <v>137</v>
      </c>
      <c r="B109" s="61" t="s">
        <v>144</v>
      </c>
      <c r="C109" s="67" t="s">
        <v>13</v>
      </c>
      <c r="D109" s="292"/>
      <c r="E109" s="85">
        <v>0.6</v>
      </c>
      <c r="F109" s="295"/>
      <c r="G109" s="261"/>
      <c r="H109" s="67" t="s">
        <v>71</v>
      </c>
      <c r="I109" s="30">
        <f t="shared" si="19"/>
        <v>30</v>
      </c>
      <c r="J109" s="30"/>
      <c r="K109" s="110"/>
    </row>
    <row r="110" spans="1:11" ht="33.75" customHeight="1" thickBot="1" x14ac:dyDescent="0.3">
      <c r="A110" s="286" t="s">
        <v>145</v>
      </c>
      <c r="B110" s="287"/>
      <c r="C110" s="287"/>
      <c r="D110" s="287"/>
      <c r="E110" s="287"/>
      <c r="F110" s="287"/>
      <c r="G110" s="287"/>
      <c r="H110" s="34">
        <f t="shared" si="18"/>
        <v>0</v>
      </c>
      <c r="I110" s="34">
        <f t="shared" si="19"/>
        <v>0</v>
      </c>
      <c r="J110" s="34"/>
      <c r="K110" s="118"/>
    </row>
    <row r="111" spans="1:11" ht="30.75" thickBot="1" x14ac:dyDescent="0.3">
      <c r="A111" s="82" t="s">
        <v>47</v>
      </c>
      <c r="B111" s="99" t="s">
        <v>158</v>
      </c>
      <c r="C111" s="82" t="s">
        <v>156</v>
      </c>
      <c r="D111" s="83">
        <f>G7</f>
        <v>4.6298571428571425E-2</v>
      </c>
      <c r="E111" s="82" t="s">
        <v>156</v>
      </c>
      <c r="F111" s="91">
        <f>G7</f>
        <v>4.6298571428571425E-2</v>
      </c>
      <c r="G111" s="102">
        <f>G7</f>
        <v>4.6298571428571425E-2</v>
      </c>
      <c r="H111" s="73">
        <f t="shared" si="18"/>
        <v>3.8</v>
      </c>
      <c r="I111" s="35">
        <f t="shared" si="19"/>
        <v>3.8</v>
      </c>
      <c r="J111" s="35"/>
      <c r="K111" s="95"/>
    </row>
    <row r="112" spans="1:11" ht="15.75" thickBot="1" x14ac:dyDescent="0.3">
      <c r="A112" s="284" t="s">
        <v>146</v>
      </c>
      <c r="B112" s="285"/>
      <c r="C112" s="285"/>
      <c r="D112" s="285"/>
      <c r="E112" s="285"/>
      <c r="F112" s="285"/>
      <c r="G112" s="285"/>
      <c r="H112" s="34">
        <f t="shared" si="18"/>
        <v>0</v>
      </c>
      <c r="I112" s="34">
        <f t="shared" si="19"/>
        <v>0</v>
      </c>
      <c r="J112" s="34"/>
      <c r="K112" s="118"/>
    </row>
    <row r="113" spans="1:11" ht="15.75" thickBot="1" x14ac:dyDescent="0.3">
      <c r="A113" s="86" t="s">
        <v>88</v>
      </c>
      <c r="B113" s="100" t="s">
        <v>157</v>
      </c>
      <c r="C113" s="86" t="s">
        <v>159</v>
      </c>
      <c r="D113" s="76">
        <f>K37</f>
        <v>4.967075892857143E-2</v>
      </c>
      <c r="E113" s="86" t="s">
        <v>159</v>
      </c>
      <c r="F113" s="90">
        <f>K38</f>
        <v>0.22063124845079729</v>
      </c>
      <c r="G113" s="102">
        <f>G37</f>
        <v>3.8147142857142859E-2</v>
      </c>
      <c r="H113" s="73" t="e">
        <f t="shared" si="18"/>
        <v>#VALUE!</v>
      </c>
      <c r="I113" s="35" t="e">
        <f t="shared" si="19"/>
        <v>#VALUE!</v>
      </c>
      <c r="J113" s="35"/>
      <c r="K113" s="95"/>
    </row>
    <row r="114" spans="1:11" x14ac:dyDescent="0.25">
      <c r="A114" s="26"/>
      <c r="C114" s="36"/>
      <c r="D114" s="38"/>
      <c r="E114" s="36"/>
      <c r="F114" s="38"/>
    </row>
    <row r="115" spans="1:11" x14ac:dyDescent="0.25">
      <c r="A115" s="26"/>
      <c r="C115" s="36"/>
      <c r="D115" s="38"/>
      <c r="E115" s="36"/>
      <c r="F115" s="38"/>
    </row>
    <row r="116" spans="1:11" x14ac:dyDescent="0.25">
      <c r="A116" s="26"/>
      <c r="C116" s="36"/>
      <c r="D116" s="38"/>
      <c r="E116" s="36"/>
      <c r="F116" s="38"/>
    </row>
    <row r="117" spans="1:11" x14ac:dyDescent="0.25">
      <c r="A117" s="26"/>
      <c r="E117" s="36"/>
      <c r="F117" s="38"/>
    </row>
    <row r="118" spans="1:11" x14ac:dyDescent="0.25">
      <c r="A118" s="26"/>
    </row>
    <row r="119" spans="1:11" x14ac:dyDescent="0.25">
      <c r="A119" s="26"/>
    </row>
    <row r="120" spans="1:11" x14ac:dyDescent="0.25">
      <c r="A120" s="26"/>
    </row>
    <row r="121" spans="1:11" x14ac:dyDescent="0.25">
      <c r="A121" s="26"/>
    </row>
    <row r="122" spans="1:11" x14ac:dyDescent="0.25">
      <c r="A122" s="26"/>
    </row>
    <row r="123" spans="1:11" x14ac:dyDescent="0.25">
      <c r="A123" s="26"/>
    </row>
    <row r="124" spans="1:11" x14ac:dyDescent="0.25">
      <c r="A124" s="26"/>
    </row>
    <row r="125" spans="1:11" x14ac:dyDescent="0.25">
      <c r="A125" s="26"/>
    </row>
    <row r="126" spans="1:11" x14ac:dyDescent="0.25">
      <c r="A126" s="26"/>
    </row>
    <row r="127" spans="1:11" x14ac:dyDescent="0.25">
      <c r="A127" s="26"/>
    </row>
    <row r="128" spans="1:1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6"/>
    </row>
    <row r="135" spans="1:1" x14ac:dyDescent="0.25">
      <c r="A135" s="26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6"/>
    </row>
    <row r="148" spans="1:1" x14ac:dyDescent="0.25">
      <c r="A148" s="26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  <row r="158" spans="1:1" x14ac:dyDescent="0.25">
      <c r="A158" s="26"/>
    </row>
    <row r="159" spans="1:1" x14ac:dyDescent="0.25">
      <c r="A159" s="26"/>
    </row>
    <row r="160" spans="1:1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6"/>
    </row>
    <row r="170" spans="1:1" x14ac:dyDescent="0.25">
      <c r="A170" s="26"/>
    </row>
    <row r="171" spans="1:1" x14ac:dyDescent="0.25">
      <c r="A171" s="26"/>
    </row>
    <row r="172" spans="1:1" x14ac:dyDescent="0.25">
      <c r="A172" s="26"/>
    </row>
    <row r="173" spans="1:1" x14ac:dyDescent="0.25">
      <c r="A173" s="26"/>
    </row>
    <row r="174" spans="1:1" x14ac:dyDescent="0.25">
      <c r="A174" s="26"/>
    </row>
    <row r="175" spans="1:1" x14ac:dyDescent="0.25">
      <c r="A175" s="26"/>
    </row>
    <row r="176" spans="1: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  <row r="209" spans="1:1" x14ac:dyDescent="0.25">
      <c r="A209" s="26"/>
    </row>
    <row r="210" spans="1:1" x14ac:dyDescent="0.25">
      <c r="A210" s="26"/>
    </row>
    <row r="211" spans="1:1" x14ac:dyDescent="0.25">
      <c r="A211" s="26"/>
    </row>
    <row r="212" spans="1:1" x14ac:dyDescent="0.25">
      <c r="A212" s="26"/>
    </row>
    <row r="213" spans="1:1" x14ac:dyDescent="0.25">
      <c r="A213" s="26"/>
    </row>
    <row r="214" spans="1:1" x14ac:dyDescent="0.25">
      <c r="A214" s="26"/>
    </row>
    <row r="215" spans="1:1" x14ac:dyDescent="0.25">
      <c r="A215" s="26"/>
    </row>
    <row r="216" spans="1:1" x14ac:dyDescent="0.25">
      <c r="A216" s="26"/>
    </row>
    <row r="217" spans="1:1" x14ac:dyDescent="0.25">
      <c r="A217" s="26"/>
    </row>
    <row r="218" spans="1:1" x14ac:dyDescent="0.25">
      <c r="A218" s="26"/>
    </row>
    <row r="219" spans="1:1" x14ac:dyDescent="0.25">
      <c r="A219" s="26"/>
    </row>
    <row r="220" spans="1:1" x14ac:dyDescent="0.25">
      <c r="A220" s="26"/>
    </row>
    <row r="221" spans="1:1" x14ac:dyDescent="0.25">
      <c r="A221" s="26"/>
    </row>
    <row r="222" spans="1:1" x14ac:dyDescent="0.25">
      <c r="A222" s="26"/>
    </row>
    <row r="223" spans="1:1" x14ac:dyDescent="0.25">
      <c r="A223" s="26"/>
    </row>
    <row r="224" spans="1:1" x14ac:dyDescent="0.25">
      <c r="A224" s="26"/>
    </row>
    <row r="225" spans="1:1" x14ac:dyDescent="0.25">
      <c r="A225" s="26"/>
    </row>
    <row r="226" spans="1:1" x14ac:dyDescent="0.25">
      <c r="A226" s="26"/>
    </row>
    <row r="227" spans="1:1" x14ac:dyDescent="0.25">
      <c r="A227" s="26"/>
    </row>
    <row r="228" spans="1:1" x14ac:dyDescent="0.25">
      <c r="A228" s="26"/>
    </row>
    <row r="229" spans="1:1" x14ac:dyDescent="0.25">
      <c r="A229" s="26"/>
    </row>
    <row r="230" spans="1:1" x14ac:dyDescent="0.25">
      <c r="A230" s="26"/>
    </row>
    <row r="231" spans="1:1" x14ac:dyDescent="0.25">
      <c r="A231" s="26"/>
    </row>
    <row r="232" spans="1:1" x14ac:dyDescent="0.25">
      <c r="A232" s="26"/>
    </row>
    <row r="233" spans="1:1" x14ac:dyDescent="0.25">
      <c r="A233" s="26"/>
    </row>
    <row r="234" spans="1:1" x14ac:dyDescent="0.25">
      <c r="A234" s="26"/>
    </row>
    <row r="235" spans="1:1" x14ac:dyDescent="0.25">
      <c r="A235" s="26"/>
    </row>
    <row r="236" spans="1:1" x14ac:dyDescent="0.25">
      <c r="A236" s="26"/>
    </row>
    <row r="237" spans="1:1" x14ac:dyDescent="0.25">
      <c r="A237" s="26"/>
    </row>
    <row r="238" spans="1:1" x14ac:dyDescent="0.25">
      <c r="A238" s="26"/>
    </row>
    <row r="239" spans="1:1" x14ac:dyDescent="0.25">
      <c r="A239" s="26"/>
    </row>
    <row r="240" spans="1:1" x14ac:dyDescent="0.25">
      <c r="A240" s="26"/>
    </row>
    <row r="241" spans="1:1" x14ac:dyDescent="0.25">
      <c r="A241" s="26"/>
    </row>
    <row r="242" spans="1:1" x14ac:dyDescent="0.25">
      <c r="A242" s="26"/>
    </row>
    <row r="243" spans="1:1" x14ac:dyDescent="0.25">
      <c r="A243" s="26"/>
    </row>
    <row r="244" spans="1:1" x14ac:dyDescent="0.25">
      <c r="A244" s="26"/>
    </row>
    <row r="245" spans="1:1" x14ac:dyDescent="0.25">
      <c r="A245" s="26"/>
    </row>
    <row r="246" spans="1:1" x14ac:dyDescent="0.25">
      <c r="A246" s="26"/>
    </row>
    <row r="247" spans="1:1" x14ac:dyDescent="0.25">
      <c r="A247" s="26"/>
    </row>
    <row r="248" spans="1:1" x14ac:dyDescent="0.25">
      <c r="A248" s="26"/>
    </row>
    <row r="249" spans="1:1" x14ac:dyDescent="0.25">
      <c r="A249" s="26"/>
    </row>
    <row r="250" spans="1:1" x14ac:dyDescent="0.25">
      <c r="A250" s="26"/>
    </row>
    <row r="251" spans="1:1" x14ac:dyDescent="0.25">
      <c r="A251" s="26"/>
    </row>
    <row r="252" spans="1:1" x14ac:dyDescent="0.25">
      <c r="A252" s="26"/>
    </row>
    <row r="253" spans="1:1" x14ac:dyDescent="0.25">
      <c r="A253" s="26"/>
    </row>
    <row r="254" spans="1:1" x14ac:dyDescent="0.25">
      <c r="A254" s="26"/>
    </row>
    <row r="255" spans="1:1" x14ac:dyDescent="0.25">
      <c r="A255" s="26"/>
    </row>
    <row r="256" spans="1:1" x14ac:dyDescent="0.25">
      <c r="A256" s="26"/>
    </row>
    <row r="257" spans="1:1" x14ac:dyDescent="0.25">
      <c r="A257" s="26"/>
    </row>
    <row r="258" spans="1:1" x14ac:dyDescent="0.25">
      <c r="A258" s="26"/>
    </row>
    <row r="259" spans="1:1" x14ac:dyDescent="0.25">
      <c r="A259" s="26"/>
    </row>
    <row r="260" spans="1:1" x14ac:dyDescent="0.25">
      <c r="A260" s="26"/>
    </row>
    <row r="261" spans="1:1" x14ac:dyDescent="0.25">
      <c r="A261" s="26"/>
    </row>
    <row r="262" spans="1:1" x14ac:dyDescent="0.25">
      <c r="A262" s="26"/>
    </row>
    <row r="263" spans="1:1" x14ac:dyDescent="0.25">
      <c r="A263" s="26"/>
    </row>
    <row r="264" spans="1:1" x14ac:dyDescent="0.25">
      <c r="A264" s="26"/>
    </row>
    <row r="265" spans="1:1" x14ac:dyDescent="0.25">
      <c r="A265" s="26"/>
    </row>
    <row r="266" spans="1:1" x14ac:dyDescent="0.25">
      <c r="A266" s="26"/>
    </row>
    <row r="267" spans="1:1" x14ac:dyDescent="0.25">
      <c r="A267" s="26"/>
    </row>
    <row r="268" spans="1:1" x14ac:dyDescent="0.25">
      <c r="A268" s="26"/>
    </row>
    <row r="269" spans="1:1" x14ac:dyDescent="0.25">
      <c r="A269" s="26"/>
    </row>
    <row r="270" spans="1:1" x14ac:dyDescent="0.25">
      <c r="A270" s="26"/>
    </row>
    <row r="271" spans="1:1" x14ac:dyDescent="0.25">
      <c r="A271" s="26"/>
    </row>
    <row r="272" spans="1:1" x14ac:dyDescent="0.25">
      <c r="A272" s="26"/>
    </row>
    <row r="273" spans="1:1" x14ac:dyDescent="0.25">
      <c r="A273" s="26"/>
    </row>
    <row r="274" spans="1:1" x14ac:dyDescent="0.25">
      <c r="A274" s="26"/>
    </row>
    <row r="275" spans="1:1" x14ac:dyDescent="0.25">
      <c r="A275" s="26"/>
    </row>
  </sheetData>
  <mergeCells count="137">
    <mergeCell ref="A110:G110"/>
    <mergeCell ref="A112:G112"/>
    <mergeCell ref="A94:G94"/>
    <mergeCell ref="D95:D101"/>
    <mergeCell ref="F95:F101"/>
    <mergeCell ref="G95:G101"/>
    <mergeCell ref="A102:G102"/>
    <mergeCell ref="D103:D109"/>
    <mergeCell ref="F103:F109"/>
    <mergeCell ref="G103:G109"/>
    <mergeCell ref="A79:G79"/>
    <mergeCell ref="D80:D86"/>
    <mergeCell ref="F80:F86"/>
    <mergeCell ref="G80:G86"/>
    <mergeCell ref="A87:G87"/>
    <mergeCell ref="D88:D93"/>
    <mergeCell ref="F88:F93"/>
    <mergeCell ref="G88:G93"/>
    <mergeCell ref="A71:G71"/>
    <mergeCell ref="D72:D74"/>
    <mergeCell ref="F72:F74"/>
    <mergeCell ref="G72:G74"/>
    <mergeCell ref="A75:G75"/>
    <mergeCell ref="A77:G77"/>
    <mergeCell ref="A63:G63"/>
    <mergeCell ref="D64:D66"/>
    <mergeCell ref="F64:F66"/>
    <mergeCell ref="G64:G66"/>
    <mergeCell ref="A67:G67"/>
    <mergeCell ref="D68:D70"/>
    <mergeCell ref="F68:F70"/>
    <mergeCell ref="G68:G70"/>
    <mergeCell ref="A51:G51"/>
    <mergeCell ref="D52:D59"/>
    <mergeCell ref="F52:F59"/>
    <mergeCell ref="G52:G59"/>
    <mergeCell ref="A60:G60"/>
    <mergeCell ref="D61:D62"/>
    <mergeCell ref="F61:F62"/>
    <mergeCell ref="G61:G62"/>
    <mergeCell ref="H47:I47"/>
    <mergeCell ref="J47:K47"/>
    <mergeCell ref="A48:A49"/>
    <mergeCell ref="B48:B49"/>
    <mergeCell ref="C48:D48"/>
    <mergeCell ref="E48:F48"/>
    <mergeCell ref="G48:G49"/>
    <mergeCell ref="H48:I48"/>
    <mergeCell ref="J48:K48"/>
    <mergeCell ref="A42:K42"/>
    <mergeCell ref="C43:C44"/>
    <mergeCell ref="D43:D44"/>
    <mergeCell ref="E43:E44"/>
    <mergeCell ref="F43:F44"/>
    <mergeCell ref="G43:G44"/>
    <mergeCell ref="A39:K39"/>
    <mergeCell ref="C40:C41"/>
    <mergeCell ref="D40:D41"/>
    <mergeCell ref="E40:E41"/>
    <mergeCell ref="F40:F41"/>
    <mergeCell ref="G40:G41"/>
    <mergeCell ref="A36:K36"/>
    <mergeCell ref="C37:C38"/>
    <mergeCell ref="D37:D38"/>
    <mergeCell ref="E37:E38"/>
    <mergeCell ref="F37:F38"/>
    <mergeCell ref="G37:G38"/>
    <mergeCell ref="A33:K33"/>
    <mergeCell ref="C34:C35"/>
    <mergeCell ref="D34:D35"/>
    <mergeCell ref="E34:E35"/>
    <mergeCell ref="F34:F35"/>
    <mergeCell ref="G34:G35"/>
    <mergeCell ref="A30:K30"/>
    <mergeCell ref="C31:C32"/>
    <mergeCell ref="D31:D32"/>
    <mergeCell ref="E31:E32"/>
    <mergeCell ref="F31:F32"/>
    <mergeCell ref="G31:G32"/>
    <mergeCell ref="A27:K27"/>
    <mergeCell ref="C28:C29"/>
    <mergeCell ref="D28:D29"/>
    <mergeCell ref="E28:E29"/>
    <mergeCell ref="F28:F29"/>
    <mergeCell ref="G28:G29"/>
    <mergeCell ref="A24:K24"/>
    <mergeCell ref="C25:C26"/>
    <mergeCell ref="D25:D26"/>
    <mergeCell ref="E25:E26"/>
    <mergeCell ref="F25:F26"/>
    <mergeCell ref="G25:G26"/>
    <mergeCell ref="A21:K21"/>
    <mergeCell ref="C22:C23"/>
    <mergeCell ref="D22:D23"/>
    <mergeCell ref="E22:E23"/>
    <mergeCell ref="F22:F23"/>
    <mergeCell ref="G22:G23"/>
    <mergeCell ref="A18:K18"/>
    <mergeCell ref="C19:C20"/>
    <mergeCell ref="D19:D20"/>
    <mergeCell ref="E19:E20"/>
    <mergeCell ref="F19:F20"/>
    <mergeCell ref="G19:G20"/>
    <mergeCell ref="A15:K15"/>
    <mergeCell ref="C16:C17"/>
    <mergeCell ref="D16:D17"/>
    <mergeCell ref="E16:E17"/>
    <mergeCell ref="F16:F17"/>
    <mergeCell ref="G16:G17"/>
    <mergeCell ref="A12:K12"/>
    <mergeCell ref="C13:C14"/>
    <mergeCell ref="D13:D14"/>
    <mergeCell ref="E13:E14"/>
    <mergeCell ref="F13:F14"/>
    <mergeCell ref="G13:G14"/>
    <mergeCell ref="A9:K9"/>
    <mergeCell ref="C10:C11"/>
    <mergeCell ref="D10:D11"/>
    <mergeCell ref="E10:E11"/>
    <mergeCell ref="F10:F11"/>
    <mergeCell ref="G10:G11"/>
    <mergeCell ref="H3:H4"/>
    <mergeCell ref="I3:I4"/>
    <mergeCell ref="J3:J4"/>
    <mergeCell ref="K3:K4"/>
    <mergeCell ref="A6:K6"/>
    <mergeCell ref="C7:C8"/>
    <mergeCell ref="D7:D8"/>
    <mergeCell ref="E7:E8"/>
    <mergeCell ref="F7:F8"/>
    <mergeCell ref="G7:G8"/>
    <mergeCell ref="A3:A4"/>
    <mergeCell ref="B3:B4"/>
    <mergeCell ref="C3:D3"/>
    <mergeCell ref="E3:E4"/>
    <mergeCell ref="F3:F4"/>
    <mergeCell ref="G3:G4"/>
  </mergeCells>
  <pageMargins left="0.7" right="0.7" top="0.75" bottom="0.75" header="0.3" footer="0.3"/>
  <pageSetup paperSize="9" scale="60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08"/>
  <sheetViews>
    <sheetView zoomScale="80" zoomScaleNormal="80" workbookViewId="0">
      <selection activeCell="I34" sqref="I34:I35"/>
    </sheetView>
  </sheetViews>
  <sheetFormatPr defaultRowHeight="15" x14ac:dyDescent="0.25"/>
  <cols>
    <col min="1" max="1" width="7.5703125" style="7" customWidth="1"/>
    <col min="2" max="2" width="30.5703125" customWidth="1"/>
    <col min="3" max="3" width="23.140625" style="160" customWidth="1"/>
    <col min="4" max="4" width="27" customWidth="1"/>
    <col min="5" max="5" width="27" style="160" customWidth="1"/>
    <col min="6" max="6" width="27" customWidth="1"/>
    <col min="7" max="7" width="12.5703125" customWidth="1"/>
    <col min="8" max="8" width="15.140625" customWidth="1"/>
    <col min="9" max="9" width="26.42578125" customWidth="1"/>
    <col min="10" max="10" width="26" customWidth="1"/>
    <col min="11" max="11" width="25.85546875" customWidth="1"/>
    <col min="12" max="13" width="19.28515625" customWidth="1"/>
    <col min="14" max="14" width="19.28515625" hidden="1" customWidth="1"/>
    <col min="15" max="15" width="19.28515625" style="50" customWidth="1"/>
  </cols>
  <sheetData>
    <row r="2" spans="1:17" ht="15.75" thickBot="1" x14ac:dyDescent="0.3"/>
    <row r="3" spans="1:17" x14ac:dyDescent="0.25">
      <c r="A3" s="203" t="s">
        <v>0</v>
      </c>
      <c r="B3" s="197" t="s">
        <v>8</v>
      </c>
      <c r="C3" s="308" t="s">
        <v>254</v>
      </c>
      <c r="D3" s="310" t="s">
        <v>249</v>
      </c>
      <c r="E3" s="312" t="s">
        <v>250</v>
      </c>
      <c r="F3" s="197" t="s">
        <v>251</v>
      </c>
      <c r="G3" s="197" t="s">
        <v>252</v>
      </c>
      <c r="H3" s="197" t="s">
        <v>253</v>
      </c>
      <c r="I3" s="205" t="s">
        <v>4</v>
      </c>
      <c r="J3" s="205" t="s">
        <v>5</v>
      </c>
      <c r="K3" s="302" t="s">
        <v>147</v>
      </c>
      <c r="L3" s="199" t="s">
        <v>167</v>
      </c>
      <c r="M3" s="271" t="s">
        <v>154</v>
      </c>
      <c r="N3" s="237" t="s">
        <v>51</v>
      </c>
      <c r="O3" s="201" t="s">
        <v>300</v>
      </c>
    </row>
    <row r="4" spans="1:17" ht="75" customHeight="1" thickBot="1" x14ac:dyDescent="0.3">
      <c r="A4" s="204"/>
      <c r="B4" s="198"/>
      <c r="C4" s="309"/>
      <c r="D4" s="311"/>
      <c r="E4" s="313"/>
      <c r="F4" s="198"/>
      <c r="G4" s="198"/>
      <c r="H4" s="198"/>
      <c r="I4" s="206"/>
      <c r="J4" s="209"/>
      <c r="K4" s="303"/>
      <c r="L4" s="200"/>
      <c r="M4" s="272"/>
      <c r="N4" s="238"/>
      <c r="O4" s="202"/>
    </row>
    <row r="5" spans="1:17" s="193" customFormat="1" ht="15.75" thickBot="1" x14ac:dyDescent="0.3">
      <c r="A5" s="191">
        <v>1</v>
      </c>
      <c r="B5" s="192">
        <v>2</v>
      </c>
      <c r="C5" s="191">
        <v>3</v>
      </c>
      <c r="D5" s="192">
        <v>4</v>
      </c>
      <c r="E5" s="191">
        <v>5</v>
      </c>
      <c r="F5" s="192">
        <v>6</v>
      </c>
      <c r="G5" s="191">
        <v>7</v>
      </c>
      <c r="H5" s="192">
        <v>8</v>
      </c>
      <c r="I5" s="191">
        <v>9</v>
      </c>
      <c r="J5" s="192">
        <v>10</v>
      </c>
      <c r="K5" s="191">
        <v>11</v>
      </c>
      <c r="L5" s="192">
        <v>12</v>
      </c>
      <c r="M5" s="191">
        <v>13</v>
      </c>
      <c r="N5" s="192">
        <v>14</v>
      </c>
      <c r="O5" s="191">
        <v>15</v>
      </c>
    </row>
    <row r="6" spans="1:17" ht="15.75" thickBot="1" x14ac:dyDescent="0.3">
      <c r="A6" s="219" t="s">
        <v>241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1"/>
    </row>
    <row r="7" spans="1:17" x14ac:dyDescent="0.25">
      <c r="A7" s="8" t="s">
        <v>6</v>
      </c>
      <c r="B7" s="9" t="s">
        <v>9</v>
      </c>
      <c r="C7" s="300">
        <f>(Температуры!D9-Температуры!C9)/5*4+Температуры!C9</f>
        <v>138.80000000000001</v>
      </c>
      <c r="D7" s="215">
        <v>18</v>
      </c>
      <c r="E7" s="300">
        <f>Температуры!O16</f>
        <v>-0.39781818181818157</v>
      </c>
      <c r="F7" s="215">
        <v>-19</v>
      </c>
      <c r="G7" s="215">
        <v>24</v>
      </c>
      <c r="H7" s="215">
        <v>251</v>
      </c>
      <c r="I7" s="217">
        <f>C7*(D7-E7)/(D7-F7)*G7*H7*0.000001</f>
        <v>0.41575648091203932</v>
      </c>
      <c r="J7" s="215">
        <v>7</v>
      </c>
      <c r="K7" s="217">
        <f>I7/J7</f>
        <v>5.9393782987434189E-2</v>
      </c>
      <c r="L7" s="10">
        <v>0.76800000000000002</v>
      </c>
      <c r="M7" s="40"/>
      <c r="N7" s="40"/>
      <c r="O7" s="45">
        <f>K7/L7</f>
        <v>7.7335654931554934E-2</v>
      </c>
    </row>
    <row r="8" spans="1:17" ht="15.75" thickBot="1" x14ac:dyDescent="0.3">
      <c r="A8" s="12" t="s">
        <v>7</v>
      </c>
      <c r="B8" s="13" t="s">
        <v>10</v>
      </c>
      <c r="C8" s="301"/>
      <c r="D8" s="216"/>
      <c r="E8" s="301"/>
      <c r="F8" s="216"/>
      <c r="G8" s="216"/>
      <c r="H8" s="216"/>
      <c r="I8" s="218"/>
      <c r="J8" s="216"/>
      <c r="K8" s="218"/>
      <c r="L8" s="14">
        <v>0.26600000000000001</v>
      </c>
      <c r="M8" s="41">
        <v>0.65</v>
      </c>
      <c r="N8" s="41"/>
      <c r="O8" s="46">
        <f>K7/L8/M8</f>
        <v>0.34351522838307802</v>
      </c>
    </row>
    <row r="9" spans="1:17" ht="15.75" thickBot="1" x14ac:dyDescent="0.3">
      <c r="A9" s="210" t="s">
        <v>242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2"/>
    </row>
    <row r="10" spans="1:17" x14ac:dyDescent="0.25">
      <c r="A10" s="8" t="s">
        <v>11</v>
      </c>
      <c r="B10" s="9" t="s">
        <v>9</v>
      </c>
      <c r="C10" s="300">
        <f>Температуры!G9</f>
        <v>151</v>
      </c>
      <c r="D10" s="215">
        <v>20</v>
      </c>
      <c r="E10" s="300">
        <f>Температуры!O20</f>
        <v>-6.396140350877193</v>
      </c>
      <c r="F10" s="215">
        <v>-35</v>
      </c>
      <c r="G10" s="215">
        <v>24</v>
      </c>
      <c r="H10" s="215">
        <v>285</v>
      </c>
      <c r="I10" s="217">
        <f>C10*(D10-E10)/(D10-F10)*G10*H10*0.000001</f>
        <v>0.49569072000000003</v>
      </c>
      <c r="J10" s="215">
        <f>J7</f>
        <v>7</v>
      </c>
      <c r="K10" s="217">
        <f>I10/J10</f>
        <v>7.0812960000000008E-2</v>
      </c>
      <c r="L10" s="10">
        <v>0.46700000000000003</v>
      </c>
      <c r="M10" s="40"/>
      <c r="N10" s="40"/>
      <c r="O10" s="45">
        <f>K10/L10</f>
        <v>0.15163374732334048</v>
      </c>
      <c r="Q10">
        <f>L8/M8</f>
        <v>0.40923076923076923</v>
      </c>
    </row>
    <row r="11" spans="1:17" ht="15.75" thickBot="1" x14ac:dyDescent="0.3">
      <c r="A11" s="16" t="s">
        <v>12</v>
      </c>
      <c r="B11" s="13" t="s">
        <v>10</v>
      </c>
      <c r="C11" s="301"/>
      <c r="D11" s="216"/>
      <c r="E11" s="301"/>
      <c r="F11" s="216"/>
      <c r="G11" s="216"/>
      <c r="H11" s="216"/>
      <c r="I11" s="218"/>
      <c r="J11" s="216"/>
      <c r="K11" s="218"/>
      <c r="L11" s="14">
        <v>0.26600000000000001</v>
      </c>
      <c r="M11" s="41">
        <v>0.65</v>
      </c>
      <c r="N11" s="41"/>
      <c r="O11" s="46">
        <f>K10/L11/M11</f>
        <v>0.40956020821283978</v>
      </c>
    </row>
    <row r="12" spans="1:17" ht="15.75" thickBot="1" x14ac:dyDescent="0.3">
      <c r="A12" s="210" t="s">
        <v>15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2"/>
    </row>
    <row r="13" spans="1:17" x14ac:dyDescent="0.25">
      <c r="A13" s="8" t="s">
        <v>17</v>
      </c>
      <c r="B13" s="9" t="s">
        <v>165</v>
      </c>
      <c r="C13" s="300">
        <f>C10</f>
        <v>151</v>
      </c>
      <c r="D13" s="215">
        <v>20</v>
      </c>
      <c r="E13" s="300">
        <f>Температуры!O24</f>
        <v>-6.396140350877193</v>
      </c>
      <c r="F13" s="215">
        <v>-35</v>
      </c>
      <c r="G13" s="215">
        <v>24</v>
      </c>
      <c r="H13" s="215">
        <v>285</v>
      </c>
      <c r="I13" s="217">
        <f>C13*(D13-E13)/(D13-F13)*G13*H13*0.000001</f>
        <v>0.49569072000000003</v>
      </c>
      <c r="J13" s="215">
        <f>J7</f>
        <v>7</v>
      </c>
      <c r="K13" s="217">
        <f>I13/J13</f>
        <v>7.0812960000000008E-2</v>
      </c>
      <c r="L13" s="10">
        <v>0.76800000000000002</v>
      </c>
      <c r="M13" s="40"/>
      <c r="N13" s="40"/>
      <c r="O13" s="45">
        <f>K13/L13</f>
        <v>9.2204375000000005E-2</v>
      </c>
    </row>
    <row r="14" spans="1:17" ht="15.75" thickBot="1" x14ac:dyDescent="0.3">
      <c r="A14" s="12" t="s">
        <v>18</v>
      </c>
      <c r="B14" s="13" t="s">
        <v>10</v>
      </c>
      <c r="C14" s="301"/>
      <c r="D14" s="216"/>
      <c r="E14" s="301"/>
      <c r="F14" s="216"/>
      <c r="G14" s="216"/>
      <c r="H14" s="216"/>
      <c r="I14" s="218"/>
      <c r="J14" s="216"/>
      <c r="K14" s="218"/>
      <c r="L14" s="14">
        <v>0.26600000000000001</v>
      </c>
      <c r="M14" s="41">
        <v>0.65</v>
      </c>
      <c r="N14" s="41"/>
      <c r="O14" s="46">
        <f>K13/L14/M14</f>
        <v>0.40956020821283978</v>
      </c>
    </row>
    <row r="15" spans="1:17" ht="15.75" thickBot="1" x14ac:dyDescent="0.3">
      <c r="A15" s="210" t="s">
        <v>243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2"/>
    </row>
    <row r="16" spans="1:17" x14ac:dyDescent="0.25">
      <c r="A16" s="8" t="s">
        <v>21</v>
      </c>
      <c r="B16" s="9" t="s">
        <v>165</v>
      </c>
      <c r="C16" s="300">
        <f>C19</f>
        <v>149.4</v>
      </c>
      <c r="D16" s="215">
        <v>20</v>
      </c>
      <c r="E16" s="300">
        <f>E19</f>
        <v>-5.363157894736843</v>
      </c>
      <c r="F16" s="215">
        <f>F19</f>
        <v>-31</v>
      </c>
      <c r="G16" s="215">
        <v>24</v>
      </c>
      <c r="H16" s="215">
        <v>276</v>
      </c>
      <c r="I16" s="217">
        <f>C16*(D16-E16)/(D16-F16)*G16*H16*0.000001</f>
        <v>0.49215745783281739</v>
      </c>
      <c r="J16" s="215">
        <f>J7</f>
        <v>7</v>
      </c>
      <c r="K16" s="217">
        <f>I16/J16</f>
        <v>7.0308208261831054E-2</v>
      </c>
      <c r="L16" s="10">
        <v>0.76800000000000002</v>
      </c>
      <c r="M16" s="40"/>
      <c r="N16" s="40"/>
      <c r="O16" s="45">
        <f>K16/L16</f>
        <v>9.1547146174259186E-2</v>
      </c>
    </row>
    <row r="17" spans="1:15" ht="15.75" thickBot="1" x14ac:dyDescent="0.3">
      <c r="A17" s="12" t="s">
        <v>22</v>
      </c>
      <c r="B17" s="13" t="s">
        <v>10</v>
      </c>
      <c r="C17" s="301"/>
      <c r="D17" s="216"/>
      <c r="E17" s="301"/>
      <c r="F17" s="216"/>
      <c r="G17" s="216"/>
      <c r="H17" s="216"/>
      <c r="I17" s="218"/>
      <c r="J17" s="216"/>
      <c r="K17" s="218"/>
      <c r="L17" s="14">
        <v>0.26600000000000001</v>
      </c>
      <c r="M17" s="41">
        <v>0.65</v>
      </c>
      <c r="N17" s="41"/>
      <c r="O17" s="46">
        <f>K16/L17/M17</f>
        <v>0.40664088063522874</v>
      </c>
    </row>
    <row r="18" spans="1:15" ht="15.75" thickBot="1" x14ac:dyDescent="0.3">
      <c r="A18" s="210" t="s">
        <v>268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2"/>
    </row>
    <row r="19" spans="1:15" x14ac:dyDescent="0.25">
      <c r="A19" s="8" t="s">
        <v>24</v>
      </c>
      <c r="B19" s="9" t="s">
        <v>9</v>
      </c>
      <c r="C19" s="300">
        <f>(Температуры!G9-Температуры!F9)/5*1+Температуры!F9</f>
        <v>149.4</v>
      </c>
      <c r="D19" s="215">
        <v>20</v>
      </c>
      <c r="E19" s="300">
        <f>Температуры!O28</f>
        <v>-5.363157894736843</v>
      </c>
      <c r="F19" s="215">
        <v>-31</v>
      </c>
      <c r="G19" s="215">
        <v>24</v>
      </c>
      <c r="H19" s="215">
        <f>H16</f>
        <v>276</v>
      </c>
      <c r="I19" s="217">
        <f>C19*(D19-E19)/(D19-F19)*G19*H19*0.000001</f>
        <v>0.49215745783281739</v>
      </c>
      <c r="J19" s="215">
        <f>J7</f>
        <v>7</v>
      </c>
      <c r="K19" s="217">
        <f>I19/J19</f>
        <v>7.0308208261831054E-2</v>
      </c>
      <c r="L19" s="10">
        <v>0.76800000000000002</v>
      </c>
      <c r="M19" s="40"/>
      <c r="N19" s="40"/>
      <c r="O19" s="45">
        <f>K19/L19</f>
        <v>9.1547146174259186E-2</v>
      </c>
    </row>
    <row r="20" spans="1:15" ht="15.75" thickBot="1" x14ac:dyDescent="0.3">
      <c r="A20" s="12" t="s">
        <v>25</v>
      </c>
      <c r="B20" s="13" t="s">
        <v>10</v>
      </c>
      <c r="C20" s="301"/>
      <c r="D20" s="216"/>
      <c r="E20" s="301"/>
      <c r="F20" s="216"/>
      <c r="G20" s="216"/>
      <c r="H20" s="216"/>
      <c r="I20" s="218"/>
      <c r="J20" s="216"/>
      <c r="K20" s="218"/>
      <c r="L20" s="14">
        <v>0.26600000000000001</v>
      </c>
      <c r="M20" s="41">
        <v>0.65</v>
      </c>
      <c r="N20" s="41"/>
      <c r="O20" s="46">
        <f>K19/L20/M20</f>
        <v>0.40664088063522874</v>
      </c>
    </row>
    <row r="21" spans="1:15" ht="15.75" thickBot="1" x14ac:dyDescent="0.3">
      <c r="A21" s="222" t="s">
        <v>244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4"/>
    </row>
    <row r="22" spans="1:15" x14ac:dyDescent="0.25">
      <c r="A22" s="11" t="s">
        <v>27</v>
      </c>
      <c r="B22" s="9" t="s">
        <v>9</v>
      </c>
      <c r="C22" s="304">
        <f>(Температуры!G9-Температуры!F9)/5*2+Температуры!F9</f>
        <v>149.80000000000001</v>
      </c>
      <c r="D22" s="226">
        <v>20</v>
      </c>
      <c r="E22" s="304">
        <f>Температуры!O32</f>
        <v>-6.1113553113553118</v>
      </c>
      <c r="F22" s="226">
        <v>-32</v>
      </c>
      <c r="G22" s="226">
        <v>24</v>
      </c>
      <c r="H22" s="226">
        <v>273</v>
      </c>
      <c r="I22" s="217">
        <f>C22*(D22-E22)/(D22-F22)*G22*H22*0.000001</f>
        <v>0.49284660923076923</v>
      </c>
      <c r="J22" s="215">
        <f>J7</f>
        <v>7</v>
      </c>
      <c r="K22" s="227">
        <f>I22/J22</f>
        <v>7.0406658461538457E-2</v>
      </c>
      <c r="L22" s="10">
        <v>0.76800000000000002</v>
      </c>
      <c r="M22" s="40"/>
      <c r="N22" s="40"/>
      <c r="O22" s="45">
        <f>K22/L22</f>
        <v>9.1675336538461535E-2</v>
      </c>
    </row>
    <row r="23" spans="1:15" ht="15.75" thickBot="1" x14ac:dyDescent="0.3">
      <c r="A23" s="12" t="s">
        <v>28</v>
      </c>
      <c r="B23" s="13" t="s">
        <v>10</v>
      </c>
      <c r="C23" s="301"/>
      <c r="D23" s="216"/>
      <c r="E23" s="301"/>
      <c r="F23" s="216"/>
      <c r="G23" s="216"/>
      <c r="H23" s="216"/>
      <c r="I23" s="218"/>
      <c r="J23" s="216"/>
      <c r="K23" s="218"/>
      <c r="L23" s="14">
        <v>0.26600000000000001</v>
      </c>
      <c r="M23" s="41">
        <v>0.65</v>
      </c>
      <c r="N23" s="41"/>
      <c r="O23" s="46">
        <f>K22/L23/M23</f>
        <v>0.40721028607020504</v>
      </c>
    </row>
    <row r="24" spans="1:15" ht="15.75" thickBot="1" x14ac:dyDescent="0.3">
      <c r="A24" s="228" t="s">
        <v>245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30"/>
    </row>
    <row r="25" spans="1:15" x14ac:dyDescent="0.25">
      <c r="A25" s="11" t="s">
        <v>29</v>
      </c>
      <c r="B25" s="9" t="s">
        <v>9</v>
      </c>
      <c r="C25" s="304">
        <f>C22</f>
        <v>149.80000000000001</v>
      </c>
      <c r="D25" s="226">
        <v>20</v>
      </c>
      <c r="E25" s="304">
        <f>Температуры!O36</f>
        <v>-4.4040892193308556</v>
      </c>
      <c r="F25" s="226">
        <v>-32</v>
      </c>
      <c r="G25" s="226">
        <v>24</v>
      </c>
      <c r="H25" s="226">
        <v>269</v>
      </c>
      <c r="I25" s="217">
        <f>C25*(D25-E25)/(D25-F25)*G25*H25*0.000001</f>
        <v>0.45387325846153853</v>
      </c>
      <c r="J25" s="215">
        <f>J7</f>
        <v>7</v>
      </c>
      <c r="K25" s="227">
        <f>I25/J25</f>
        <v>6.4839036923076937E-2</v>
      </c>
      <c r="L25" s="10">
        <v>0.76800000000000002</v>
      </c>
      <c r="M25" s="40"/>
      <c r="N25" s="40"/>
      <c r="O25" s="45">
        <f>K25/L25</f>
        <v>8.4425829326923094E-2</v>
      </c>
    </row>
    <row r="26" spans="1:15" ht="15.75" thickBot="1" x14ac:dyDescent="0.3">
      <c r="A26" s="23" t="s">
        <v>30</v>
      </c>
      <c r="B26" s="6" t="s">
        <v>10</v>
      </c>
      <c r="C26" s="307"/>
      <c r="D26" s="232"/>
      <c r="E26" s="301"/>
      <c r="F26" s="216"/>
      <c r="G26" s="216"/>
      <c r="H26" s="216"/>
      <c r="I26" s="218"/>
      <c r="J26" s="216"/>
      <c r="K26" s="233"/>
      <c r="L26" s="14">
        <v>0.26600000000000001</v>
      </c>
      <c r="M26" s="41">
        <v>0.65</v>
      </c>
      <c r="N26" s="41"/>
      <c r="O26" s="46">
        <f>K25/L26/M26</f>
        <v>0.37500888908662194</v>
      </c>
    </row>
    <row r="27" spans="1:15" ht="15.75" thickBot="1" x14ac:dyDescent="0.3">
      <c r="A27" s="222" t="s">
        <v>246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4"/>
    </row>
    <row r="28" spans="1:15" x14ac:dyDescent="0.25">
      <c r="A28" s="11" t="s">
        <v>33</v>
      </c>
      <c r="B28" s="9" t="s">
        <v>9</v>
      </c>
      <c r="C28" s="304">
        <f>C25</f>
        <v>149.80000000000001</v>
      </c>
      <c r="D28" s="226">
        <v>20</v>
      </c>
      <c r="E28" s="304">
        <f>Температуры!O40</f>
        <v>-4.0527075812274367</v>
      </c>
      <c r="F28" s="226">
        <f>F25</f>
        <v>-32</v>
      </c>
      <c r="G28" s="226">
        <v>24</v>
      </c>
      <c r="H28" s="226">
        <f>H25</f>
        <v>269</v>
      </c>
      <c r="I28" s="217">
        <f>C28*(D28-E28)/(D28-F28)*G28*H28*0.000001</f>
        <v>0.44733817626214939</v>
      </c>
      <c r="J28" s="215">
        <f>J7</f>
        <v>7</v>
      </c>
      <c r="K28" s="227">
        <f>I28/J28</f>
        <v>6.3905453751735633E-2</v>
      </c>
      <c r="L28" s="10">
        <v>0.76800000000000002</v>
      </c>
      <c r="M28" s="40"/>
      <c r="N28" s="40"/>
      <c r="O28" s="45">
        <f>K28/L28</f>
        <v>8.3210226239239099E-2</v>
      </c>
    </row>
    <row r="29" spans="1:15" ht="15.75" thickBot="1" x14ac:dyDescent="0.3">
      <c r="A29" s="12" t="s">
        <v>34</v>
      </c>
      <c r="B29" s="13" t="s">
        <v>10</v>
      </c>
      <c r="C29" s="301"/>
      <c r="D29" s="216"/>
      <c r="E29" s="301"/>
      <c r="F29" s="216"/>
      <c r="G29" s="216"/>
      <c r="H29" s="216"/>
      <c r="I29" s="218"/>
      <c r="J29" s="216"/>
      <c r="K29" s="218"/>
      <c r="L29" s="14">
        <v>0.26600000000000001</v>
      </c>
      <c r="M29" s="41">
        <v>0.65</v>
      </c>
      <c r="N29" s="41"/>
      <c r="O29" s="46">
        <f>K28/L29/M29</f>
        <v>0.36960933343976649</v>
      </c>
    </row>
    <row r="30" spans="1:15" ht="15.75" thickBot="1" x14ac:dyDescent="0.3">
      <c r="A30" s="210" t="s">
        <v>247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2"/>
    </row>
    <row r="31" spans="1:15" x14ac:dyDescent="0.25">
      <c r="A31" s="11" t="s">
        <v>35</v>
      </c>
      <c r="B31" s="9" t="s">
        <v>9</v>
      </c>
      <c r="C31" s="300">
        <f>(Температуры!G9-Температуры!F9)/5*4+Температуры!F9</f>
        <v>150.6</v>
      </c>
      <c r="D31" s="215">
        <v>20</v>
      </c>
      <c r="E31" s="300">
        <f>Температуры!O44</f>
        <v>-3.9444444444444446</v>
      </c>
      <c r="F31" s="215">
        <v>-34</v>
      </c>
      <c r="G31" s="215">
        <v>24</v>
      </c>
      <c r="H31" s="215">
        <v>270</v>
      </c>
      <c r="I31" s="217">
        <f>C31*(D31-E31)/(D31-F31)*G31*H31*0.000001</f>
        <v>0.43272399999999994</v>
      </c>
      <c r="J31" s="215">
        <f>J7</f>
        <v>7</v>
      </c>
      <c r="K31" s="217">
        <f>I31/J31</f>
        <v>6.1817714285714274E-2</v>
      </c>
      <c r="L31" s="10">
        <v>0.76800000000000002</v>
      </c>
      <c r="M31" s="40"/>
      <c r="N31" s="40"/>
      <c r="O31" s="45">
        <f>K31/L31</f>
        <v>8.0491815476190456E-2</v>
      </c>
    </row>
    <row r="32" spans="1:15" ht="15.75" thickBot="1" x14ac:dyDescent="0.3">
      <c r="A32" s="12" t="s">
        <v>36</v>
      </c>
      <c r="B32" s="13" t="s">
        <v>10</v>
      </c>
      <c r="C32" s="301"/>
      <c r="D32" s="216"/>
      <c r="E32" s="301"/>
      <c r="F32" s="216"/>
      <c r="G32" s="216"/>
      <c r="H32" s="216"/>
      <c r="I32" s="218"/>
      <c r="J32" s="216"/>
      <c r="K32" s="218"/>
      <c r="L32" s="14">
        <v>0.26600000000000001</v>
      </c>
      <c r="M32" s="41">
        <v>0.65</v>
      </c>
      <c r="N32" s="41"/>
      <c r="O32" s="46">
        <f>K31/L32/M32</f>
        <v>0.35753449557960826</v>
      </c>
    </row>
    <row r="33" spans="1:15" ht="15.75" thickBot="1" x14ac:dyDescent="0.3">
      <c r="A33" s="210" t="s">
        <v>248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2"/>
    </row>
    <row r="34" spans="1:15" x14ac:dyDescent="0.25">
      <c r="A34" s="11" t="s">
        <v>39</v>
      </c>
      <c r="B34" s="5" t="s">
        <v>166</v>
      </c>
      <c r="C34" s="305">
        <f>(Температуры!H9-Температуры!G9)/5*3+Температуры!G9</f>
        <v>155.19999999999999</v>
      </c>
      <c r="D34" s="234">
        <v>20</v>
      </c>
      <c r="E34" s="304">
        <f>Температуры!O48</f>
        <v>-7.5836653386454183</v>
      </c>
      <c r="F34" s="226">
        <v>-38</v>
      </c>
      <c r="G34" s="226">
        <v>24</v>
      </c>
      <c r="H34" s="226">
        <v>251</v>
      </c>
      <c r="I34" s="217">
        <f>C34*(D34-E34)/(D34-F34)*G34*H34*0.000001</f>
        <v>0.44463194482758611</v>
      </c>
      <c r="J34" s="215">
        <f>J7</f>
        <v>7</v>
      </c>
      <c r="K34" s="235">
        <f>I34/J34</f>
        <v>6.3518849261083726E-2</v>
      </c>
      <c r="L34" s="10">
        <v>0.76800000000000002</v>
      </c>
      <c r="M34" s="40"/>
      <c r="N34" s="40"/>
      <c r="O34" s="45">
        <f>K34/L34</f>
        <v>8.2706834975369431E-2</v>
      </c>
    </row>
    <row r="35" spans="1:15" ht="15.75" thickBot="1" x14ac:dyDescent="0.3">
      <c r="A35" s="12" t="s">
        <v>40</v>
      </c>
      <c r="B35" s="13" t="s">
        <v>10</v>
      </c>
      <c r="C35" s="306"/>
      <c r="D35" s="206"/>
      <c r="E35" s="301"/>
      <c r="F35" s="216"/>
      <c r="G35" s="216"/>
      <c r="H35" s="216"/>
      <c r="I35" s="218"/>
      <c r="J35" s="216"/>
      <c r="K35" s="236"/>
      <c r="L35" s="14">
        <v>0.26600000000000001</v>
      </c>
      <c r="M35" s="41">
        <v>0.65</v>
      </c>
      <c r="N35" s="41"/>
      <c r="O35" s="46">
        <f>K34/L35/M35</f>
        <v>0.36737333291546398</v>
      </c>
    </row>
    <row r="36" spans="1:15" ht="15.75" thickBot="1" x14ac:dyDescent="0.3">
      <c r="A36" s="276" t="s">
        <v>41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8"/>
    </row>
    <row r="37" spans="1:15" x14ac:dyDescent="0.25">
      <c r="A37" s="11" t="s">
        <v>43</v>
      </c>
      <c r="B37" s="9" t="s">
        <v>9</v>
      </c>
      <c r="C37" s="304">
        <f>C7</f>
        <v>138.80000000000001</v>
      </c>
      <c r="D37" s="226">
        <v>18</v>
      </c>
      <c r="E37" s="304">
        <f>Температуры!O52</f>
        <v>-0.58296296296296279</v>
      </c>
      <c r="F37" s="226">
        <f>F7</f>
        <v>-19</v>
      </c>
      <c r="G37" s="226">
        <v>24</v>
      </c>
      <c r="H37" s="226">
        <v>251</v>
      </c>
      <c r="I37" s="217">
        <f>C37*(D37-E37)/(D37-F37)*G37*H37*0.000001</f>
        <v>0.41994040869669674</v>
      </c>
      <c r="J37" s="215">
        <f>J34</f>
        <v>7</v>
      </c>
      <c r="K37" s="227">
        <f>I37/J37</f>
        <v>5.9991486956670961E-2</v>
      </c>
      <c r="L37" s="10">
        <v>0.76800000000000002</v>
      </c>
      <c r="M37" s="40"/>
      <c r="N37" s="40"/>
      <c r="O37" s="45">
        <f>K37/L37</f>
        <v>7.8113915308165319E-2</v>
      </c>
    </row>
    <row r="38" spans="1:15" ht="15.75" thickBot="1" x14ac:dyDescent="0.3">
      <c r="A38" s="12" t="s">
        <v>44</v>
      </c>
      <c r="B38" s="13" t="s">
        <v>10</v>
      </c>
      <c r="C38" s="301"/>
      <c r="D38" s="216"/>
      <c r="E38" s="301"/>
      <c r="F38" s="216"/>
      <c r="G38" s="216"/>
      <c r="H38" s="216"/>
      <c r="I38" s="218"/>
      <c r="J38" s="216"/>
      <c r="K38" s="218"/>
      <c r="L38" s="14">
        <v>0.26600000000000001</v>
      </c>
      <c r="M38" s="41">
        <v>0.65</v>
      </c>
      <c r="N38" s="41"/>
      <c r="O38" s="46">
        <f>K37/L38/M38</f>
        <v>0.34697216284945609</v>
      </c>
    </row>
    <row r="39" spans="1:15" ht="15.75" thickBot="1" x14ac:dyDescent="0.3">
      <c r="A39" s="279" t="s">
        <v>45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1"/>
    </row>
    <row r="40" spans="1:15" x14ac:dyDescent="0.25">
      <c r="A40" s="11" t="s">
        <v>47</v>
      </c>
      <c r="B40" s="9" t="s">
        <v>9</v>
      </c>
      <c r="C40" s="304">
        <f>C31</f>
        <v>150.6</v>
      </c>
      <c r="D40" s="226">
        <v>20</v>
      </c>
      <c r="E40" s="304">
        <f>Температуры!O56</f>
        <v>-6.7689781021897808</v>
      </c>
      <c r="F40" s="226">
        <v>-34</v>
      </c>
      <c r="G40" s="226">
        <v>24</v>
      </c>
      <c r="H40" s="226">
        <v>274</v>
      </c>
      <c r="I40" s="217">
        <f>C40*(D40-E40)/(D40-F40)*G40*H40*0.000001</f>
        <v>0.49093591999999997</v>
      </c>
      <c r="J40" s="215">
        <f>J37</f>
        <v>7</v>
      </c>
      <c r="K40" s="227">
        <f>I40/J40</f>
        <v>7.0133702857142849E-2</v>
      </c>
      <c r="L40" s="10">
        <v>0.76800000000000002</v>
      </c>
      <c r="M40" s="40"/>
      <c r="N40" s="40"/>
      <c r="O40" s="45">
        <f>K40/L40</f>
        <v>9.1319925595238077E-2</v>
      </c>
    </row>
    <row r="41" spans="1:15" ht="15.75" thickBot="1" x14ac:dyDescent="0.3">
      <c r="A41" s="23" t="s">
        <v>48</v>
      </c>
      <c r="B41" s="6" t="s">
        <v>10</v>
      </c>
      <c r="C41" s="307"/>
      <c r="D41" s="232"/>
      <c r="E41" s="301"/>
      <c r="F41" s="216"/>
      <c r="G41" s="216"/>
      <c r="H41" s="216"/>
      <c r="I41" s="218"/>
      <c r="J41" s="216"/>
      <c r="K41" s="233"/>
      <c r="L41" s="14">
        <v>0.26600000000000001</v>
      </c>
      <c r="M41" s="41">
        <v>0.65</v>
      </c>
      <c r="N41" s="41"/>
      <c r="O41" s="46">
        <f>K40/L41/M41</f>
        <v>0.4056315954721969</v>
      </c>
    </row>
    <row r="42" spans="1:15" ht="15.75" thickBot="1" x14ac:dyDescent="0.3">
      <c r="A42" s="252" t="s">
        <v>87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4"/>
      <c r="N42" s="254"/>
      <c r="O42" s="255"/>
    </row>
    <row r="43" spans="1:15" x14ac:dyDescent="0.25">
      <c r="A43" s="11" t="s">
        <v>88</v>
      </c>
      <c r="B43" s="5" t="s">
        <v>9</v>
      </c>
      <c r="C43" s="304">
        <f>(Температуры!C9-Температуры!B9)/5*2+Температуры!B9</f>
        <v>130.4</v>
      </c>
      <c r="D43" s="226">
        <v>18</v>
      </c>
      <c r="E43" s="304">
        <f>Температуры!O60</f>
        <v>2.3588571428571425</v>
      </c>
      <c r="F43" s="226">
        <v>-12</v>
      </c>
      <c r="G43" s="226">
        <v>24</v>
      </c>
      <c r="H43" s="226">
        <v>365</v>
      </c>
      <c r="I43" s="217">
        <f>C43*(D43-E43)/(D43-F43)*G43*H43*0.000001</f>
        <v>0.59556466834285726</v>
      </c>
      <c r="J43" s="215">
        <f>J40</f>
        <v>7</v>
      </c>
      <c r="K43" s="227">
        <f>I43/J43</f>
        <v>8.5080666906122468E-2</v>
      </c>
      <c r="L43" s="10">
        <v>0.76800000000000002</v>
      </c>
      <c r="M43" s="40"/>
      <c r="N43" s="40"/>
      <c r="O43" s="45">
        <f>K43/L43</f>
        <v>0.11078211836734696</v>
      </c>
    </row>
    <row r="44" spans="1:15" ht="15.75" thickBot="1" x14ac:dyDescent="0.3">
      <c r="A44" s="12" t="s">
        <v>89</v>
      </c>
      <c r="B44" s="18" t="s">
        <v>10</v>
      </c>
      <c r="C44" s="301"/>
      <c r="D44" s="216"/>
      <c r="E44" s="301"/>
      <c r="F44" s="216"/>
      <c r="G44" s="216"/>
      <c r="H44" s="216"/>
      <c r="I44" s="218"/>
      <c r="J44" s="216"/>
      <c r="K44" s="218"/>
      <c r="L44" s="14">
        <v>0.26600000000000001</v>
      </c>
      <c r="M44" s="41">
        <v>0.65</v>
      </c>
      <c r="N44" s="41"/>
      <c r="O44" s="46">
        <f>K43/L44/M44</f>
        <v>0.49208020188619123</v>
      </c>
    </row>
    <row r="45" spans="1:15" x14ac:dyDescent="0.25">
      <c r="A45" s="112" t="s">
        <v>50</v>
      </c>
      <c r="B45" s="15"/>
      <c r="C45" s="161"/>
      <c r="D45" s="15"/>
      <c r="E45" s="161"/>
      <c r="F45" s="15"/>
      <c r="G45" s="15"/>
      <c r="H45" s="15"/>
      <c r="I45" s="15"/>
      <c r="J45" s="15"/>
      <c r="K45" s="15"/>
      <c r="L45" s="15"/>
      <c r="M45" s="15"/>
      <c r="N45" s="15"/>
      <c r="O45" s="113"/>
    </row>
    <row r="46" spans="1:15" x14ac:dyDescent="0.25">
      <c r="A46" s="112"/>
      <c r="B46" s="15"/>
      <c r="C46" s="161"/>
      <c r="D46" s="15"/>
      <c r="E46" s="161"/>
      <c r="F46" s="15"/>
      <c r="G46" s="15"/>
      <c r="H46" s="15"/>
      <c r="I46" s="15"/>
      <c r="J46" s="15"/>
      <c r="K46" s="15"/>
      <c r="L46" s="15"/>
      <c r="M46" s="15"/>
      <c r="N46" s="15"/>
      <c r="O46" s="113"/>
    </row>
    <row r="47" spans="1:15" x14ac:dyDescent="0.25">
      <c r="A47" s="114"/>
      <c r="B47" s="115"/>
      <c r="C47" s="162"/>
      <c r="D47" s="115"/>
      <c r="E47" s="162"/>
      <c r="F47" s="115"/>
      <c r="G47" s="115"/>
      <c r="H47" s="115"/>
      <c r="I47" s="115"/>
      <c r="J47" s="115"/>
      <c r="K47" s="115"/>
      <c r="L47" s="262"/>
      <c r="M47" s="262"/>
      <c r="N47" s="262"/>
      <c r="O47" s="263"/>
    </row>
    <row r="48" spans="1:15" x14ac:dyDescent="0.25">
      <c r="A48" s="26"/>
      <c r="C48" s="163"/>
      <c r="D48" s="38"/>
      <c r="E48" s="190"/>
      <c r="F48" s="38"/>
      <c r="G48" s="38"/>
      <c r="H48" s="38"/>
      <c r="I48" s="36"/>
      <c r="J48" s="38"/>
    </row>
    <row r="49" spans="1:10" x14ac:dyDescent="0.25">
      <c r="A49" s="26"/>
      <c r="C49" s="163"/>
      <c r="D49" s="38"/>
      <c r="E49" s="190"/>
      <c r="F49" s="38"/>
      <c r="G49" s="38"/>
      <c r="H49" s="38"/>
      <c r="I49" s="36"/>
      <c r="J49" s="38"/>
    </row>
    <row r="50" spans="1:10" x14ac:dyDescent="0.25">
      <c r="A50" s="26"/>
      <c r="I50" s="36"/>
      <c r="J50" s="38"/>
    </row>
    <row r="51" spans="1:10" x14ac:dyDescent="0.25">
      <c r="A51" s="26"/>
    </row>
    <row r="52" spans="1:10" x14ac:dyDescent="0.25">
      <c r="A52" s="26"/>
    </row>
    <row r="53" spans="1:10" x14ac:dyDescent="0.25">
      <c r="A53" s="26"/>
    </row>
    <row r="54" spans="1:10" x14ac:dyDescent="0.25">
      <c r="A54" s="26"/>
    </row>
    <row r="55" spans="1:10" x14ac:dyDescent="0.25">
      <c r="A55" s="26"/>
    </row>
    <row r="56" spans="1:10" x14ac:dyDescent="0.25">
      <c r="A56" s="26"/>
    </row>
    <row r="57" spans="1:10" x14ac:dyDescent="0.25">
      <c r="A57" s="26"/>
    </row>
    <row r="58" spans="1:10" x14ac:dyDescent="0.25">
      <c r="A58" s="26"/>
    </row>
    <row r="59" spans="1:10" x14ac:dyDescent="0.25">
      <c r="A59" s="26"/>
    </row>
    <row r="60" spans="1:10" x14ac:dyDescent="0.25">
      <c r="A60" s="26"/>
    </row>
    <row r="61" spans="1:10" x14ac:dyDescent="0.25">
      <c r="A61" s="26"/>
    </row>
    <row r="62" spans="1:10" x14ac:dyDescent="0.25">
      <c r="A62" s="26"/>
    </row>
    <row r="63" spans="1:10" x14ac:dyDescent="0.25">
      <c r="A63" s="26"/>
    </row>
    <row r="64" spans="1:10" x14ac:dyDescent="0.25">
      <c r="A64" s="26"/>
    </row>
    <row r="65" spans="1:1" x14ac:dyDescent="0.25">
      <c r="A65" s="26"/>
    </row>
    <row r="66" spans="1:1" x14ac:dyDescent="0.25">
      <c r="A66" s="26"/>
    </row>
    <row r="67" spans="1:1" x14ac:dyDescent="0.25">
      <c r="A67" s="26"/>
    </row>
    <row r="68" spans="1:1" x14ac:dyDescent="0.25">
      <c r="A68" s="26"/>
    </row>
    <row r="69" spans="1:1" x14ac:dyDescent="0.25">
      <c r="A69" s="26"/>
    </row>
    <row r="70" spans="1:1" x14ac:dyDescent="0.25">
      <c r="A70" s="26"/>
    </row>
    <row r="71" spans="1:1" x14ac:dyDescent="0.25">
      <c r="A71" s="26"/>
    </row>
    <row r="72" spans="1:1" x14ac:dyDescent="0.25">
      <c r="A72" s="26"/>
    </row>
    <row r="73" spans="1:1" x14ac:dyDescent="0.25">
      <c r="A73" s="26"/>
    </row>
    <row r="74" spans="1:1" x14ac:dyDescent="0.25">
      <c r="A74" s="26"/>
    </row>
    <row r="75" spans="1:1" x14ac:dyDescent="0.25">
      <c r="A75" s="26"/>
    </row>
    <row r="76" spans="1:1" x14ac:dyDescent="0.25">
      <c r="A76" s="26"/>
    </row>
    <row r="77" spans="1:1" x14ac:dyDescent="0.25">
      <c r="A77" s="26"/>
    </row>
    <row r="78" spans="1:1" x14ac:dyDescent="0.25">
      <c r="A78" s="26"/>
    </row>
    <row r="79" spans="1:1" x14ac:dyDescent="0.25">
      <c r="A79" s="26"/>
    </row>
    <row r="80" spans="1:1" x14ac:dyDescent="0.25">
      <c r="A80" s="26"/>
    </row>
    <row r="81" spans="1:1" x14ac:dyDescent="0.25">
      <c r="A81" s="26"/>
    </row>
    <row r="82" spans="1:1" x14ac:dyDescent="0.25">
      <c r="A82" s="26"/>
    </row>
    <row r="83" spans="1:1" x14ac:dyDescent="0.25">
      <c r="A83" s="26"/>
    </row>
    <row r="84" spans="1:1" x14ac:dyDescent="0.25">
      <c r="A84" s="26"/>
    </row>
    <row r="85" spans="1:1" x14ac:dyDescent="0.25">
      <c r="A85" s="26"/>
    </row>
    <row r="86" spans="1:1" x14ac:dyDescent="0.25">
      <c r="A86" s="26"/>
    </row>
    <row r="87" spans="1:1" x14ac:dyDescent="0.25">
      <c r="A87" s="26"/>
    </row>
    <row r="88" spans="1:1" x14ac:dyDescent="0.25">
      <c r="A88" s="26"/>
    </row>
    <row r="89" spans="1:1" x14ac:dyDescent="0.25">
      <c r="A89" s="26"/>
    </row>
    <row r="90" spans="1:1" x14ac:dyDescent="0.25">
      <c r="A90" s="26"/>
    </row>
    <row r="91" spans="1:1" x14ac:dyDescent="0.25">
      <c r="A91" s="26"/>
    </row>
    <row r="92" spans="1:1" x14ac:dyDescent="0.25">
      <c r="A92" s="26"/>
    </row>
    <row r="93" spans="1:1" x14ac:dyDescent="0.25">
      <c r="A93" s="26"/>
    </row>
    <row r="94" spans="1:1" x14ac:dyDescent="0.25">
      <c r="A94" s="26"/>
    </row>
    <row r="95" spans="1:1" x14ac:dyDescent="0.25">
      <c r="A95" s="26"/>
    </row>
    <row r="96" spans="1:1" x14ac:dyDescent="0.25">
      <c r="A96" s="26"/>
    </row>
    <row r="97" spans="1:1" x14ac:dyDescent="0.25">
      <c r="A97" s="26"/>
    </row>
    <row r="98" spans="1:1" x14ac:dyDescent="0.25">
      <c r="A98" s="26"/>
    </row>
    <row r="99" spans="1:1" x14ac:dyDescent="0.25">
      <c r="A99" s="26"/>
    </row>
    <row r="100" spans="1:1" x14ac:dyDescent="0.25">
      <c r="A100" s="26"/>
    </row>
    <row r="101" spans="1:1" x14ac:dyDescent="0.25">
      <c r="A101" s="26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6"/>
    </row>
    <row r="106" spans="1:1" x14ac:dyDescent="0.25">
      <c r="A106" s="26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6"/>
    </row>
    <row r="135" spans="1:1" x14ac:dyDescent="0.25">
      <c r="A135" s="26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6"/>
    </row>
    <row r="148" spans="1:1" x14ac:dyDescent="0.25">
      <c r="A148" s="26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  <row r="158" spans="1:1" x14ac:dyDescent="0.25">
      <c r="A158" s="26"/>
    </row>
    <row r="159" spans="1:1" x14ac:dyDescent="0.25">
      <c r="A159" s="26"/>
    </row>
    <row r="160" spans="1:1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6"/>
    </row>
    <row r="170" spans="1:1" x14ac:dyDescent="0.25">
      <c r="A170" s="26"/>
    </row>
    <row r="171" spans="1:1" x14ac:dyDescent="0.25">
      <c r="A171" s="26"/>
    </row>
    <row r="172" spans="1:1" x14ac:dyDescent="0.25">
      <c r="A172" s="26"/>
    </row>
    <row r="173" spans="1:1" x14ac:dyDescent="0.25">
      <c r="A173" s="26"/>
    </row>
    <row r="174" spans="1:1" x14ac:dyDescent="0.25">
      <c r="A174" s="26"/>
    </row>
    <row r="175" spans="1:1" x14ac:dyDescent="0.25">
      <c r="A175" s="26"/>
    </row>
    <row r="176" spans="1: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</sheetData>
  <mergeCells count="147">
    <mergeCell ref="H16:H17"/>
    <mergeCell ref="H19:H20"/>
    <mergeCell ref="G19:G20"/>
    <mergeCell ref="G7:G8"/>
    <mergeCell ref="G10:G11"/>
    <mergeCell ref="G13:G14"/>
    <mergeCell ref="G16:G17"/>
    <mergeCell ref="A18:O18"/>
    <mergeCell ref="C19:C20"/>
    <mergeCell ref="D19:D20"/>
    <mergeCell ref="I19:I20"/>
    <mergeCell ref="J19:J20"/>
    <mergeCell ref="K19:K20"/>
    <mergeCell ref="A15:O15"/>
    <mergeCell ref="C16:C17"/>
    <mergeCell ref="D16:D17"/>
    <mergeCell ref="I16:I17"/>
    <mergeCell ref="J16:J17"/>
    <mergeCell ref="K16:K17"/>
    <mergeCell ref="F16:F17"/>
    <mergeCell ref="A12:O12"/>
    <mergeCell ref="E16:E17"/>
    <mergeCell ref="E19:E20"/>
    <mergeCell ref="E22:E23"/>
    <mergeCell ref="C3:C4"/>
    <mergeCell ref="D3:D4"/>
    <mergeCell ref="E3:E4"/>
    <mergeCell ref="F3:F4"/>
    <mergeCell ref="G3:G4"/>
    <mergeCell ref="F19:F20"/>
    <mergeCell ref="F7:F8"/>
    <mergeCell ref="F10:F11"/>
    <mergeCell ref="L47:M47"/>
    <mergeCell ref="N47:O47"/>
    <mergeCell ref="A42:O42"/>
    <mergeCell ref="C43:C44"/>
    <mergeCell ref="D43:D44"/>
    <mergeCell ref="I43:I44"/>
    <mergeCell ref="J43:J44"/>
    <mergeCell ref="K43:K44"/>
    <mergeCell ref="F43:F44"/>
    <mergeCell ref="E43:E44"/>
    <mergeCell ref="G43:G44"/>
    <mergeCell ref="H43:H44"/>
    <mergeCell ref="A39:O39"/>
    <mergeCell ref="C40:C41"/>
    <mergeCell ref="D40:D41"/>
    <mergeCell ref="I40:I41"/>
    <mergeCell ref="J40:J41"/>
    <mergeCell ref="K40:K41"/>
    <mergeCell ref="F40:F41"/>
    <mergeCell ref="E40:E41"/>
    <mergeCell ref="G40:G41"/>
    <mergeCell ref="H40:H41"/>
    <mergeCell ref="A36:O36"/>
    <mergeCell ref="C37:C38"/>
    <mergeCell ref="D37:D38"/>
    <mergeCell ref="I37:I38"/>
    <mergeCell ref="J37:J38"/>
    <mergeCell ref="K37:K38"/>
    <mergeCell ref="F37:F38"/>
    <mergeCell ref="E37:E38"/>
    <mergeCell ref="G37:G38"/>
    <mergeCell ref="H37:H38"/>
    <mergeCell ref="A33:O33"/>
    <mergeCell ref="C34:C35"/>
    <mergeCell ref="D34:D35"/>
    <mergeCell ref="I34:I35"/>
    <mergeCell ref="J34:J35"/>
    <mergeCell ref="K34:K35"/>
    <mergeCell ref="F34:F35"/>
    <mergeCell ref="E34:E35"/>
    <mergeCell ref="G34:G35"/>
    <mergeCell ref="H34:H35"/>
    <mergeCell ref="A30:O30"/>
    <mergeCell ref="C31:C32"/>
    <mergeCell ref="D31:D32"/>
    <mergeCell ref="I31:I32"/>
    <mergeCell ref="J31:J32"/>
    <mergeCell ref="K31:K32"/>
    <mergeCell ref="F31:F32"/>
    <mergeCell ref="E31:E32"/>
    <mergeCell ref="G31:G32"/>
    <mergeCell ref="H31:H32"/>
    <mergeCell ref="A27:O27"/>
    <mergeCell ref="C28:C29"/>
    <mergeCell ref="D28:D29"/>
    <mergeCell ref="I28:I29"/>
    <mergeCell ref="J28:J29"/>
    <mergeCell ref="K28:K29"/>
    <mergeCell ref="F28:F29"/>
    <mergeCell ref="E28:E29"/>
    <mergeCell ref="G28:G29"/>
    <mergeCell ref="H28:H29"/>
    <mergeCell ref="H25:H26"/>
    <mergeCell ref="A21:O21"/>
    <mergeCell ref="C22:C23"/>
    <mergeCell ref="D22:D23"/>
    <mergeCell ref="I22:I23"/>
    <mergeCell ref="J22:J23"/>
    <mergeCell ref="K22:K23"/>
    <mergeCell ref="F22:F23"/>
    <mergeCell ref="H22:H23"/>
    <mergeCell ref="G22:G23"/>
    <mergeCell ref="G25:G26"/>
    <mergeCell ref="A24:O24"/>
    <mergeCell ref="C25:C26"/>
    <mergeCell ref="D25:D26"/>
    <mergeCell ref="I25:I26"/>
    <mergeCell ref="J25:J26"/>
    <mergeCell ref="K25:K26"/>
    <mergeCell ref="F25:F26"/>
    <mergeCell ref="E25:E26"/>
    <mergeCell ref="C13:C14"/>
    <mergeCell ref="D13:D14"/>
    <mergeCell ref="I13:I14"/>
    <mergeCell ref="J13:J14"/>
    <mergeCell ref="K13:K14"/>
    <mergeCell ref="F13:F14"/>
    <mergeCell ref="A9:O9"/>
    <mergeCell ref="C10:C11"/>
    <mergeCell ref="D10:D11"/>
    <mergeCell ref="I10:I11"/>
    <mergeCell ref="J10:J11"/>
    <mergeCell ref="K10:K11"/>
    <mergeCell ref="E10:E11"/>
    <mergeCell ref="E13:E14"/>
    <mergeCell ref="H10:H11"/>
    <mergeCell ref="H13:H14"/>
    <mergeCell ref="L3:L4"/>
    <mergeCell ref="M3:M4"/>
    <mergeCell ref="N3:N4"/>
    <mergeCell ref="O3:O4"/>
    <mergeCell ref="A6:O6"/>
    <mergeCell ref="C7:C8"/>
    <mergeCell ref="D7:D8"/>
    <mergeCell ref="I7:I8"/>
    <mergeCell ref="J7:J8"/>
    <mergeCell ref="K7:K8"/>
    <mergeCell ref="A3:A4"/>
    <mergeCell ref="B3:B4"/>
    <mergeCell ref="I3:I4"/>
    <mergeCell ref="J3:J4"/>
    <mergeCell ref="K3:K4"/>
    <mergeCell ref="H3:H4"/>
    <mergeCell ref="E7:E8"/>
    <mergeCell ref="H7:H8"/>
  </mergeCells>
  <pageMargins left="0.7" right="0.7" top="0.75" bottom="0.75" header="0.3" footer="0.3"/>
  <pageSetup paperSize="9" scale="40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8"/>
  <sheetViews>
    <sheetView topLeftCell="B25" workbookViewId="0">
      <selection activeCell="H57" sqref="H57"/>
    </sheetView>
  </sheetViews>
  <sheetFormatPr defaultRowHeight="15" x14ac:dyDescent="0.25"/>
  <cols>
    <col min="1" max="1" width="13.85546875" hidden="1" customWidth="1"/>
    <col min="2" max="2" width="28.85546875" customWidth="1"/>
    <col min="3" max="3" width="16.5703125" customWidth="1"/>
    <col min="4" max="4" width="13" customWidth="1"/>
    <col min="6" max="6" width="17.5703125" customWidth="1"/>
    <col min="7" max="7" width="16.140625" customWidth="1"/>
    <col min="15" max="15" width="34.42578125" customWidth="1"/>
  </cols>
  <sheetData>
    <row r="3" spans="1:15" x14ac:dyDescent="0.25">
      <c r="B3" s="164" t="s">
        <v>269</v>
      </c>
    </row>
    <row r="6" spans="1:15" ht="15" customHeight="1" x14ac:dyDescent="0.25">
      <c r="A6" s="314" t="s">
        <v>255</v>
      </c>
      <c r="B6" s="315" t="s">
        <v>267</v>
      </c>
      <c r="C6" s="316"/>
      <c r="D6" s="316"/>
      <c r="E6" s="316"/>
      <c r="F6" s="316"/>
      <c r="G6" s="316"/>
      <c r="H6" s="316"/>
      <c r="I6" s="316"/>
      <c r="J6" s="316"/>
      <c r="K6" s="317"/>
    </row>
    <row r="7" spans="1:15" x14ac:dyDescent="0.25">
      <c r="A7" s="314"/>
      <c r="B7" s="315" t="s">
        <v>256</v>
      </c>
      <c r="C7" s="316"/>
      <c r="D7" s="316"/>
      <c r="E7" s="316"/>
      <c r="F7" s="316"/>
      <c r="G7" s="316"/>
      <c r="H7" s="316"/>
      <c r="I7" s="316"/>
      <c r="J7" s="316"/>
      <c r="K7" s="317"/>
    </row>
    <row r="8" spans="1:15" x14ac:dyDescent="0.25">
      <c r="A8" s="314"/>
      <c r="B8" s="27" t="s">
        <v>257</v>
      </c>
      <c r="C8" s="27" t="s">
        <v>258</v>
      </c>
      <c r="D8" s="27" t="s">
        <v>259</v>
      </c>
      <c r="E8" s="27" t="s">
        <v>260</v>
      </c>
      <c r="F8" s="27" t="s">
        <v>261</v>
      </c>
      <c r="G8" s="27" t="s">
        <v>262</v>
      </c>
      <c r="H8" s="27" t="s">
        <v>263</v>
      </c>
      <c r="I8" s="27" t="s">
        <v>264</v>
      </c>
      <c r="J8" s="27" t="s">
        <v>265</v>
      </c>
      <c r="K8" s="27" t="s">
        <v>266</v>
      </c>
    </row>
    <row r="9" spans="1:15" x14ac:dyDescent="0.25">
      <c r="A9" s="159">
        <v>1</v>
      </c>
      <c r="B9" s="27">
        <v>128</v>
      </c>
      <c r="C9" s="27">
        <v>134</v>
      </c>
      <c r="D9" s="27">
        <v>140</v>
      </c>
      <c r="E9" s="27">
        <v>145</v>
      </c>
      <c r="F9" s="27">
        <v>149</v>
      </c>
      <c r="G9" s="27">
        <v>151</v>
      </c>
      <c r="H9" s="27">
        <v>158</v>
      </c>
      <c r="I9" s="27">
        <v>163</v>
      </c>
      <c r="J9" s="27">
        <v>169</v>
      </c>
      <c r="K9" s="27">
        <v>176</v>
      </c>
    </row>
    <row r="13" spans="1:15" s="164" customFormat="1" x14ac:dyDescent="0.25">
      <c r="B13" s="164" t="s">
        <v>270</v>
      </c>
    </row>
    <row r="14" spans="1:15" ht="15.75" thickBot="1" x14ac:dyDescent="0.3"/>
    <row r="15" spans="1:15" x14ac:dyDescent="0.25">
      <c r="B15" s="62" t="s">
        <v>1</v>
      </c>
      <c r="C15" s="32" t="s">
        <v>271</v>
      </c>
      <c r="D15" s="32" t="s">
        <v>273</v>
      </c>
      <c r="E15" s="32" t="s">
        <v>274</v>
      </c>
      <c r="F15" s="32" t="s">
        <v>275</v>
      </c>
      <c r="G15" s="32" t="s">
        <v>276</v>
      </c>
      <c r="H15" s="32" t="s">
        <v>277</v>
      </c>
      <c r="I15" s="32" t="s">
        <v>278</v>
      </c>
      <c r="J15" s="32" t="s">
        <v>279</v>
      </c>
      <c r="K15" s="32" t="s">
        <v>280</v>
      </c>
      <c r="L15" s="32" t="s">
        <v>281</v>
      </c>
      <c r="M15" s="32" t="s">
        <v>282</v>
      </c>
      <c r="N15" s="32" t="s">
        <v>272</v>
      </c>
      <c r="O15" s="166" t="s">
        <v>295</v>
      </c>
    </row>
    <row r="16" spans="1:15" x14ac:dyDescent="0.25">
      <c r="B16" s="172" t="s">
        <v>155</v>
      </c>
      <c r="C16" s="28">
        <v>-6.9</v>
      </c>
      <c r="D16" s="28">
        <v>-6.6</v>
      </c>
      <c r="E16" s="28">
        <v>-4.0999999999999996</v>
      </c>
      <c r="F16" s="28">
        <v>0</v>
      </c>
      <c r="G16" s="28">
        <v>4.4000000000000004</v>
      </c>
      <c r="H16" s="28">
        <v>9.1999999999999993</v>
      </c>
      <c r="I16" s="28">
        <v>12.5</v>
      </c>
      <c r="J16" s="28">
        <v>13.4</v>
      </c>
      <c r="K16" s="28">
        <v>10.3</v>
      </c>
      <c r="L16" s="28">
        <v>5.2</v>
      </c>
      <c r="M16" s="28">
        <v>-1</v>
      </c>
      <c r="N16" s="28">
        <v>-5.0999999999999996</v>
      </c>
      <c r="O16" s="171">
        <f>(C17*C16+D16*D17+E16*E17+F16*F17+G16*G17+H16*H17+I16*I17+J16*J17+K16*K17+L16*L17+M16*M17+N16*N17)/O17</f>
        <v>-0.39781818181818157</v>
      </c>
    </row>
    <row r="17" spans="2:18" ht="15.75" thickBot="1" x14ac:dyDescent="0.3">
      <c r="B17" s="174" t="s">
        <v>296</v>
      </c>
      <c r="C17" s="30">
        <v>31</v>
      </c>
      <c r="D17" s="30">
        <v>28</v>
      </c>
      <c r="E17" s="30">
        <v>31</v>
      </c>
      <c r="F17" s="30">
        <v>30</v>
      </c>
      <c r="G17" s="30">
        <v>30</v>
      </c>
      <c r="H17" s="30">
        <v>26</v>
      </c>
      <c r="I17" s="30">
        <v>0</v>
      </c>
      <c r="J17" s="30">
        <v>0</v>
      </c>
      <c r="K17" s="30">
        <v>7</v>
      </c>
      <c r="L17" s="30">
        <v>31</v>
      </c>
      <c r="M17" s="30">
        <v>30</v>
      </c>
      <c r="N17" s="30">
        <v>31</v>
      </c>
      <c r="O17" s="170">
        <f>SUM(C17:N17)</f>
        <v>275</v>
      </c>
    </row>
    <row r="18" spans="2:18" ht="15.75" thickBot="1" x14ac:dyDescent="0.3"/>
    <row r="19" spans="2:18" x14ac:dyDescent="0.25">
      <c r="B19" s="62" t="s">
        <v>1</v>
      </c>
      <c r="C19" s="32" t="s">
        <v>271</v>
      </c>
      <c r="D19" s="32" t="s">
        <v>273</v>
      </c>
      <c r="E19" s="32" t="s">
        <v>274</v>
      </c>
      <c r="F19" s="32" t="s">
        <v>275</v>
      </c>
      <c r="G19" s="32" t="s">
        <v>276</v>
      </c>
      <c r="H19" s="32" t="s">
        <v>277</v>
      </c>
      <c r="I19" s="32" t="s">
        <v>278</v>
      </c>
      <c r="J19" s="32" t="s">
        <v>279</v>
      </c>
      <c r="K19" s="32" t="s">
        <v>280</v>
      </c>
      <c r="L19" s="32" t="s">
        <v>281</v>
      </c>
      <c r="M19" s="32" t="s">
        <v>282</v>
      </c>
      <c r="N19" s="32" t="s">
        <v>272</v>
      </c>
      <c r="O19" s="166" t="s">
        <v>295</v>
      </c>
    </row>
    <row r="20" spans="2:18" x14ac:dyDescent="0.25">
      <c r="B20" s="176" t="s">
        <v>297</v>
      </c>
      <c r="C20" s="28">
        <v>-17.8</v>
      </c>
      <c r="D20" s="28">
        <v>-16.899999999999999</v>
      </c>
      <c r="E20" s="28">
        <v>-12.7</v>
      </c>
      <c r="F20" s="28">
        <v>-5.4</v>
      </c>
      <c r="G20" s="28">
        <v>1.5</v>
      </c>
      <c r="H20" s="28">
        <v>6.8</v>
      </c>
      <c r="I20" s="28">
        <v>10.3</v>
      </c>
      <c r="J20" s="28">
        <v>10.9</v>
      </c>
      <c r="K20" s="28">
        <v>7.5</v>
      </c>
      <c r="L20" s="28">
        <v>1.3</v>
      </c>
      <c r="M20" s="28">
        <v>-7</v>
      </c>
      <c r="N20" s="28">
        <v>-13.9</v>
      </c>
      <c r="O20" s="175">
        <f>(C21*C20+D20*D21+E20*E21+F20*F21+G20*G21+H20*H21+I20*I21+J20*J21+K20*K21+L20*L21+M20*M21+N20*N21)/O21</f>
        <v>-6.396140350877193</v>
      </c>
    </row>
    <row r="21" spans="2:18" ht="15.75" thickBot="1" x14ac:dyDescent="0.3">
      <c r="B21" s="64" t="s">
        <v>296</v>
      </c>
      <c r="C21" s="30">
        <v>31</v>
      </c>
      <c r="D21" s="30">
        <v>28</v>
      </c>
      <c r="E21" s="30">
        <v>31</v>
      </c>
      <c r="F21" s="30">
        <v>30</v>
      </c>
      <c r="G21" s="30">
        <v>30</v>
      </c>
      <c r="H21" s="30">
        <v>13</v>
      </c>
      <c r="I21" s="30">
        <v>0</v>
      </c>
      <c r="J21" s="30">
        <v>0</v>
      </c>
      <c r="K21" s="30">
        <v>30</v>
      </c>
      <c r="L21" s="30">
        <v>31</v>
      </c>
      <c r="M21" s="30">
        <v>30</v>
      </c>
      <c r="N21" s="30">
        <v>31</v>
      </c>
      <c r="O21" s="170">
        <f>SUM(C21:N21)</f>
        <v>285</v>
      </c>
      <c r="R21" s="160"/>
    </row>
    <row r="22" spans="2:18" ht="15.75" thickBot="1" x14ac:dyDescent="0.3">
      <c r="B22" s="167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9"/>
    </row>
    <row r="23" spans="2:18" x14ac:dyDescent="0.25">
      <c r="B23" s="62" t="s">
        <v>1</v>
      </c>
      <c r="C23" s="32" t="s">
        <v>271</v>
      </c>
      <c r="D23" s="32" t="s">
        <v>273</v>
      </c>
      <c r="E23" s="32" t="s">
        <v>274</v>
      </c>
      <c r="F23" s="32" t="s">
        <v>275</v>
      </c>
      <c r="G23" s="32" t="s">
        <v>276</v>
      </c>
      <c r="H23" s="32" t="s">
        <v>277</v>
      </c>
      <c r="I23" s="32" t="s">
        <v>278</v>
      </c>
      <c r="J23" s="32" t="s">
        <v>279</v>
      </c>
      <c r="K23" s="32" t="s">
        <v>280</v>
      </c>
      <c r="L23" s="32" t="s">
        <v>281</v>
      </c>
      <c r="M23" s="32" t="s">
        <v>282</v>
      </c>
      <c r="N23" s="32" t="s">
        <v>272</v>
      </c>
      <c r="O23" s="166" t="s">
        <v>295</v>
      </c>
    </row>
    <row r="24" spans="2:18" x14ac:dyDescent="0.25">
      <c r="B24" s="177" t="s">
        <v>284</v>
      </c>
      <c r="C24" s="28">
        <v>-17.8</v>
      </c>
      <c r="D24" s="28">
        <v>-16.899999999999999</v>
      </c>
      <c r="E24" s="28">
        <v>-12.7</v>
      </c>
      <c r="F24" s="28">
        <v>-5.4</v>
      </c>
      <c r="G24" s="28">
        <v>1.5</v>
      </c>
      <c r="H24" s="28">
        <v>6.8</v>
      </c>
      <c r="I24" s="28">
        <v>10.3</v>
      </c>
      <c r="J24" s="28">
        <v>10.9</v>
      </c>
      <c r="K24" s="28">
        <v>7.5</v>
      </c>
      <c r="L24" s="28">
        <v>1.3</v>
      </c>
      <c r="M24" s="28">
        <v>-7</v>
      </c>
      <c r="N24" s="28">
        <v>-13.9</v>
      </c>
      <c r="O24" s="178">
        <f>(C25*C24+D24*D25+E24*E25+F24*F25+G24*G25+H24*H25+I24*I25+J24*J25+K24*K25+L24*L25+M24*M25+N24*N25)/O25</f>
        <v>-6.396140350877193</v>
      </c>
    </row>
    <row r="25" spans="2:18" ht="15.75" thickBot="1" x14ac:dyDescent="0.3">
      <c r="B25" s="64" t="s">
        <v>296</v>
      </c>
      <c r="C25" s="30">
        <v>31</v>
      </c>
      <c r="D25" s="30">
        <v>28</v>
      </c>
      <c r="E25" s="30">
        <v>31</v>
      </c>
      <c r="F25" s="30">
        <v>30</v>
      </c>
      <c r="G25" s="30">
        <v>30</v>
      </c>
      <c r="H25" s="30">
        <v>13</v>
      </c>
      <c r="I25" s="30">
        <v>0</v>
      </c>
      <c r="J25" s="30">
        <v>0</v>
      </c>
      <c r="K25" s="30">
        <v>30</v>
      </c>
      <c r="L25" s="30">
        <v>31</v>
      </c>
      <c r="M25" s="30">
        <v>30</v>
      </c>
      <c r="N25" s="30">
        <v>31</v>
      </c>
      <c r="O25" s="170">
        <f>SUM(C25:N25)</f>
        <v>285</v>
      </c>
    </row>
    <row r="26" spans="2:18" ht="15.75" thickBot="1" x14ac:dyDescent="0.3">
      <c r="B26" s="17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62"/>
    </row>
    <row r="27" spans="2:18" x14ac:dyDescent="0.25">
      <c r="B27" s="62" t="s">
        <v>1</v>
      </c>
      <c r="C27" s="32" t="s">
        <v>271</v>
      </c>
      <c r="D27" s="32" t="s">
        <v>273</v>
      </c>
      <c r="E27" s="32" t="s">
        <v>274</v>
      </c>
      <c r="F27" s="32" t="s">
        <v>275</v>
      </c>
      <c r="G27" s="32" t="s">
        <v>276</v>
      </c>
      <c r="H27" s="32" t="s">
        <v>277</v>
      </c>
      <c r="I27" s="32" t="s">
        <v>278</v>
      </c>
      <c r="J27" s="32" t="s">
        <v>279</v>
      </c>
      <c r="K27" s="32" t="s">
        <v>280</v>
      </c>
      <c r="L27" s="32" t="s">
        <v>281</v>
      </c>
      <c r="M27" s="32" t="s">
        <v>282</v>
      </c>
      <c r="N27" s="32" t="s">
        <v>272</v>
      </c>
      <c r="O27" s="166" t="s">
        <v>295</v>
      </c>
    </row>
    <row r="28" spans="2:18" x14ac:dyDescent="0.25">
      <c r="B28" s="180" t="s">
        <v>286</v>
      </c>
      <c r="C28" s="28">
        <v>-12.6</v>
      </c>
      <c r="D28" s="28">
        <v>-12.8</v>
      </c>
      <c r="E28" s="28">
        <v>-10.9</v>
      </c>
      <c r="F28" s="28">
        <v>-6</v>
      </c>
      <c r="G28" s="28">
        <v>1.3</v>
      </c>
      <c r="H28" s="28">
        <v>6.9</v>
      </c>
      <c r="I28" s="28">
        <v>10.6</v>
      </c>
      <c r="J28" s="28">
        <v>10.9</v>
      </c>
      <c r="K28" s="28">
        <v>7.2</v>
      </c>
      <c r="L28" s="28">
        <v>-0.5</v>
      </c>
      <c r="M28" s="28">
        <v>-7.7</v>
      </c>
      <c r="N28" s="28">
        <v>-11.5</v>
      </c>
      <c r="O28" s="181">
        <f>(C29*C28+D28*D29+E28*E29+F28*F29+G28*G29+H28*H29+I28*I29+J28*J29+K28*K29+L28*L29+M28*M29+N28*N29)/O29</f>
        <v>-5.363157894736843</v>
      </c>
    </row>
    <row r="29" spans="2:18" ht="15.75" thickBot="1" x14ac:dyDescent="0.3">
      <c r="B29" s="64" t="s">
        <v>296</v>
      </c>
      <c r="C29" s="30">
        <v>31</v>
      </c>
      <c r="D29" s="30">
        <v>28</v>
      </c>
      <c r="E29" s="30">
        <v>31</v>
      </c>
      <c r="F29" s="30">
        <v>30</v>
      </c>
      <c r="G29" s="30">
        <v>30</v>
      </c>
      <c r="H29" s="30">
        <v>24</v>
      </c>
      <c r="I29" s="30">
        <v>0</v>
      </c>
      <c r="J29" s="30">
        <v>0</v>
      </c>
      <c r="K29" s="30">
        <v>19</v>
      </c>
      <c r="L29" s="30">
        <v>31</v>
      </c>
      <c r="M29" s="30">
        <v>30</v>
      </c>
      <c r="N29" s="30">
        <v>31</v>
      </c>
      <c r="O29" s="170">
        <f>SUM(C29:N29)</f>
        <v>285</v>
      </c>
    </row>
    <row r="30" spans="2:18" ht="15.75" thickBot="1" x14ac:dyDescent="0.3">
      <c r="B30" s="17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62"/>
    </row>
    <row r="31" spans="2:18" x14ac:dyDescent="0.25">
      <c r="B31" s="62" t="s">
        <v>1</v>
      </c>
      <c r="C31" s="32" t="s">
        <v>271</v>
      </c>
      <c r="D31" s="32" t="s">
        <v>273</v>
      </c>
      <c r="E31" s="32" t="s">
        <v>274</v>
      </c>
      <c r="F31" s="32" t="s">
        <v>275</v>
      </c>
      <c r="G31" s="32" t="s">
        <v>276</v>
      </c>
      <c r="H31" s="32" t="s">
        <v>277</v>
      </c>
      <c r="I31" s="32" t="s">
        <v>278</v>
      </c>
      <c r="J31" s="32" t="s">
        <v>279</v>
      </c>
      <c r="K31" s="32" t="s">
        <v>280</v>
      </c>
      <c r="L31" s="32" t="s">
        <v>281</v>
      </c>
      <c r="M31" s="32" t="s">
        <v>282</v>
      </c>
      <c r="N31" s="32" t="s">
        <v>272</v>
      </c>
      <c r="O31" s="166" t="s">
        <v>295</v>
      </c>
    </row>
    <row r="32" spans="2:18" x14ac:dyDescent="0.25">
      <c r="B32" s="182" t="s">
        <v>287</v>
      </c>
      <c r="C32" s="28">
        <v>-14.4</v>
      </c>
      <c r="D32" s="28">
        <v>-14.2</v>
      </c>
      <c r="E32" s="28">
        <v>-11.5</v>
      </c>
      <c r="F32" s="28">
        <v>-6.1</v>
      </c>
      <c r="G32" s="28">
        <v>1</v>
      </c>
      <c r="H32" s="28">
        <v>7.9</v>
      </c>
      <c r="I32" s="28">
        <v>12.4</v>
      </c>
      <c r="J32" s="28">
        <v>12.4</v>
      </c>
      <c r="K32" s="28">
        <v>8.3000000000000007</v>
      </c>
      <c r="L32" s="28">
        <v>1.2</v>
      </c>
      <c r="M32" s="28">
        <v>-6.9</v>
      </c>
      <c r="N32" s="28">
        <v>-12.8</v>
      </c>
      <c r="O32" s="171">
        <f>(C33*C32+D32*D33+E32*E33+F32*F33+G32*G33+H32*H33+I32*I33+J32*J33+K32*K33+L32*L33+M32*M33+N32*N33)/O33</f>
        <v>-6.1113553113553118</v>
      </c>
    </row>
    <row r="33" spans="2:15" ht="15.75" thickBot="1" x14ac:dyDescent="0.3">
      <c r="B33" s="64" t="s">
        <v>296</v>
      </c>
      <c r="C33" s="188">
        <v>31</v>
      </c>
      <c r="D33" s="188">
        <v>28</v>
      </c>
      <c r="E33" s="188">
        <v>31</v>
      </c>
      <c r="F33" s="188">
        <v>30</v>
      </c>
      <c r="G33" s="188">
        <v>30</v>
      </c>
      <c r="H33" s="188">
        <v>14</v>
      </c>
      <c r="I33" s="188">
        <v>0</v>
      </c>
      <c r="J33" s="188">
        <v>0</v>
      </c>
      <c r="K33" s="188">
        <v>17</v>
      </c>
      <c r="L33" s="188">
        <v>31</v>
      </c>
      <c r="M33" s="188">
        <v>30</v>
      </c>
      <c r="N33" s="188">
        <v>31</v>
      </c>
      <c r="O33" s="170">
        <f>SUM(C33:N33)</f>
        <v>273</v>
      </c>
    </row>
    <row r="34" spans="2:15" ht="11.25" customHeight="1" thickBot="1" x14ac:dyDescent="0.3"/>
    <row r="35" spans="2:15" x14ac:dyDescent="0.25">
      <c r="B35" s="62" t="s">
        <v>1</v>
      </c>
      <c r="C35" s="32" t="s">
        <v>271</v>
      </c>
      <c r="D35" s="32" t="s">
        <v>273</v>
      </c>
      <c r="E35" s="32" t="s">
        <v>274</v>
      </c>
      <c r="F35" s="32" t="s">
        <v>275</v>
      </c>
      <c r="G35" s="32" t="s">
        <v>276</v>
      </c>
      <c r="H35" s="32" t="s">
        <v>277</v>
      </c>
      <c r="I35" s="32" t="s">
        <v>278</v>
      </c>
      <c r="J35" s="32" t="s">
        <v>279</v>
      </c>
      <c r="K35" s="32" t="s">
        <v>280</v>
      </c>
      <c r="L35" s="32" t="s">
        <v>281</v>
      </c>
      <c r="M35" s="32" t="s">
        <v>282</v>
      </c>
      <c r="N35" s="32" t="s">
        <v>272</v>
      </c>
      <c r="O35" s="166" t="s">
        <v>295</v>
      </c>
    </row>
    <row r="36" spans="2:15" x14ac:dyDescent="0.25">
      <c r="B36" s="184" t="s">
        <v>288</v>
      </c>
      <c r="C36" s="28">
        <v>-13.6</v>
      </c>
      <c r="D36" s="28">
        <v>-12.7</v>
      </c>
      <c r="E36" s="28">
        <v>-8.9</v>
      </c>
      <c r="F36" s="28">
        <v>-2.6</v>
      </c>
      <c r="G36" s="28">
        <v>3.1</v>
      </c>
      <c r="H36" s="28">
        <v>8.1999999999999993</v>
      </c>
      <c r="I36" s="28">
        <v>12</v>
      </c>
      <c r="J36" s="28">
        <v>12.4</v>
      </c>
      <c r="K36" s="28">
        <v>8.6999999999999993</v>
      </c>
      <c r="L36" s="28">
        <v>3.3</v>
      </c>
      <c r="M36" s="28">
        <v>-4.8</v>
      </c>
      <c r="N36" s="28">
        <v>-10.8</v>
      </c>
      <c r="O36" s="171">
        <f>(C37*C36+D36*D37+E36*E37+F36*F37+G36*G37+H36*H37+I36*I37+J36*J37+K36*K37+L36*L37+M36*M37+N36*N37)/O37</f>
        <v>-4.4040892193308556</v>
      </c>
    </row>
    <row r="37" spans="2:15" ht="15.75" thickBot="1" x14ac:dyDescent="0.3">
      <c r="B37" s="64" t="s">
        <v>296</v>
      </c>
      <c r="C37" s="30">
        <v>31</v>
      </c>
      <c r="D37" s="30">
        <v>28</v>
      </c>
      <c r="E37" s="30">
        <v>31</v>
      </c>
      <c r="F37" s="30">
        <v>30</v>
      </c>
      <c r="G37" s="30">
        <v>30</v>
      </c>
      <c r="H37" s="30">
        <v>10</v>
      </c>
      <c r="I37" s="30">
        <v>0</v>
      </c>
      <c r="J37" s="30">
        <v>0</v>
      </c>
      <c r="K37" s="30">
        <v>17</v>
      </c>
      <c r="L37" s="30">
        <v>31</v>
      </c>
      <c r="M37" s="30">
        <v>30</v>
      </c>
      <c r="N37" s="30">
        <v>31</v>
      </c>
      <c r="O37" s="170">
        <f>SUM(C37:N37)</f>
        <v>269</v>
      </c>
    </row>
    <row r="38" spans="2:15" ht="15.75" thickBot="1" x14ac:dyDescent="0.3"/>
    <row r="39" spans="2:15" x14ac:dyDescent="0.25">
      <c r="B39" s="62" t="s">
        <v>1</v>
      </c>
      <c r="C39" s="32" t="s">
        <v>271</v>
      </c>
      <c r="D39" s="32" t="s">
        <v>273</v>
      </c>
      <c r="E39" s="32" t="s">
        <v>274</v>
      </c>
      <c r="F39" s="32" t="s">
        <v>275</v>
      </c>
      <c r="G39" s="32" t="s">
        <v>276</v>
      </c>
      <c r="H39" s="32" t="s">
        <v>277</v>
      </c>
      <c r="I39" s="32" t="s">
        <v>278</v>
      </c>
      <c r="J39" s="32" t="s">
        <v>279</v>
      </c>
      <c r="K39" s="32" t="s">
        <v>280</v>
      </c>
      <c r="L39" s="32" t="s">
        <v>281</v>
      </c>
      <c r="M39" s="32" t="s">
        <v>282</v>
      </c>
      <c r="N39" s="32" t="s">
        <v>272</v>
      </c>
      <c r="O39" s="166" t="s">
        <v>295</v>
      </c>
    </row>
    <row r="40" spans="2:15" x14ac:dyDescent="0.25">
      <c r="B40" s="183" t="s">
        <v>289</v>
      </c>
      <c r="C40" s="28">
        <v>-13.6</v>
      </c>
      <c r="D40" s="28">
        <v>-12.7</v>
      </c>
      <c r="E40" s="28">
        <v>-8.9</v>
      </c>
      <c r="F40" s="28">
        <v>-2.6</v>
      </c>
      <c r="G40" s="28">
        <v>3.1</v>
      </c>
      <c r="H40" s="28">
        <v>8.1999999999999993</v>
      </c>
      <c r="I40" s="28">
        <v>12</v>
      </c>
      <c r="J40" s="28">
        <v>12.4</v>
      </c>
      <c r="K40" s="28">
        <v>8.6999999999999993</v>
      </c>
      <c r="L40" s="28">
        <v>3.3</v>
      </c>
      <c r="M40" s="28">
        <v>-4.8</v>
      </c>
      <c r="N40" s="28">
        <v>-10.8</v>
      </c>
      <c r="O40" s="185">
        <f>(C41*C40+D40*D41+E40*E41+F40*F41+G40*G41+H40*H41+I40*I41+J40*J41+K40*K41+L40*L41+M40*M41+N40*N41)/O41</f>
        <v>-4.0527075812274367</v>
      </c>
    </row>
    <row r="41" spans="2:15" ht="15.75" thickBot="1" x14ac:dyDescent="0.3">
      <c r="B41" s="64" t="s">
        <v>296</v>
      </c>
      <c r="C41" s="30">
        <v>31</v>
      </c>
      <c r="D41" s="30">
        <v>28</v>
      </c>
      <c r="E41" s="30">
        <v>31</v>
      </c>
      <c r="F41" s="30">
        <v>30</v>
      </c>
      <c r="G41" s="30">
        <v>30</v>
      </c>
      <c r="H41" s="30">
        <v>25</v>
      </c>
      <c r="I41" s="30">
        <v>0</v>
      </c>
      <c r="J41" s="30">
        <v>0</v>
      </c>
      <c r="K41" s="30">
        <v>10</v>
      </c>
      <c r="L41" s="30">
        <v>31</v>
      </c>
      <c r="M41" s="30">
        <v>30</v>
      </c>
      <c r="N41" s="30">
        <v>31</v>
      </c>
      <c r="O41" s="170">
        <f>SUM(C41:N41)</f>
        <v>277</v>
      </c>
    </row>
    <row r="42" spans="2:15" ht="15.75" thickBot="1" x14ac:dyDescent="0.3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2:15" x14ac:dyDescent="0.25">
      <c r="B43" s="62" t="s">
        <v>1</v>
      </c>
      <c r="C43" s="32" t="s">
        <v>271</v>
      </c>
      <c r="D43" s="32" t="s">
        <v>273</v>
      </c>
      <c r="E43" s="32" t="s">
        <v>274</v>
      </c>
      <c r="F43" s="32" t="s">
        <v>275</v>
      </c>
      <c r="G43" s="32" t="s">
        <v>276</v>
      </c>
      <c r="H43" s="32" t="s">
        <v>277</v>
      </c>
      <c r="I43" s="32" t="s">
        <v>278</v>
      </c>
      <c r="J43" s="32" t="s">
        <v>279</v>
      </c>
      <c r="K43" s="32" t="s">
        <v>280</v>
      </c>
      <c r="L43" s="32" t="s">
        <v>281</v>
      </c>
      <c r="M43" s="32" t="s">
        <v>282</v>
      </c>
      <c r="N43" s="32" t="s">
        <v>272</v>
      </c>
      <c r="O43" s="166" t="s">
        <v>295</v>
      </c>
    </row>
    <row r="44" spans="2:15" x14ac:dyDescent="0.25">
      <c r="B44" s="177" t="s">
        <v>290</v>
      </c>
      <c r="C44" s="28">
        <v>-11.8</v>
      </c>
      <c r="D44" s="28">
        <v>-11.1</v>
      </c>
      <c r="E44" s="28">
        <v>-8.1999999999999993</v>
      </c>
      <c r="F44" s="28">
        <v>-3.2</v>
      </c>
      <c r="G44" s="28">
        <v>1.9</v>
      </c>
      <c r="H44" s="28">
        <v>7.6</v>
      </c>
      <c r="I44" s="28">
        <v>11.4</v>
      </c>
      <c r="J44" s="28">
        <v>12.2</v>
      </c>
      <c r="K44" s="28">
        <v>9</v>
      </c>
      <c r="L44" s="28">
        <v>3.2</v>
      </c>
      <c r="M44" s="28">
        <v>-4.0999999999999996</v>
      </c>
      <c r="N44" s="28">
        <v>-9.8000000000000007</v>
      </c>
      <c r="O44" s="178">
        <f>(C45*C44+D44*D45+E44*E45+F44*F45+G44*G45+H44*H45+I44*I45+J44*J45+K44*K45+L44*L45+M44*M45+N44*N45)/O45</f>
        <v>-3.9444444444444446</v>
      </c>
    </row>
    <row r="45" spans="2:15" ht="15.75" thickBot="1" x14ac:dyDescent="0.3">
      <c r="B45" s="64" t="s">
        <v>296</v>
      </c>
      <c r="C45" s="30">
        <v>31</v>
      </c>
      <c r="D45" s="30">
        <v>28</v>
      </c>
      <c r="E45" s="30">
        <v>31</v>
      </c>
      <c r="F45" s="30">
        <v>30</v>
      </c>
      <c r="G45" s="30">
        <v>30</v>
      </c>
      <c r="H45" s="30">
        <v>14</v>
      </c>
      <c r="I45" s="30">
        <v>0</v>
      </c>
      <c r="J45" s="30">
        <v>0</v>
      </c>
      <c r="K45" s="30">
        <v>14</v>
      </c>
      <c r="L45" s="30">
        <v>31</v>
      </c>
      <c r="M45" s="30">
        <v>30</v>
      </c>
      <c r="N45" s="30">
        <v>31</v>
      </c>
      <c r="O45" s="170">
        <f>SUM(C45:N45)</f>
        <v>270</v>
      </c>
    </row>
    <row r="46" spans="2:15" ht="15.75" thickBot="1" x14ac:dyDescent="0.3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2:15" x14ac:dyDescent="0.25">
      <c r="B47" s="62" t="s">
        <v>1</v>
      </c>
      <c r="C47" s="32" t="s">
        <v>271</v>
      </c>
      <c r="D47" s="32" t="s">
        <v>273</v>
      </c>
      <c r="E47" s="32" t="s">
        <v>274</v>
      </c>
      <c r="F47" s="32" t="s">
        <v>275</v>
      </c>
      <c r="G47" s="32" t="s">
        <v>276</v>
      </c>
      <c r="H47" s="32" t="s">
        <v>277</v>
      </c>
      <c r="I47" s="32" t="s">
        <v>278</v>
      </c>
      <c r="J47" s="32" t="s">
        <v>279</v>
      </c>
      <c r="K47" s="32" t="s">
        <v>280</v>
      </c>
      <c r="L47" s="32" t="s">
        <v>281</v>
      </c>
      <c r="M47" s="32" t="s">
        <v>282</v>
      </c>
      <c r="N47" s="32" t="s">
        <v>272</v>
      </c>
      <c r="O47" s="166" t="s">
        <v>295</v>
      </c>
    </row>
    <row r="48" spans="2:15" x14ac:dyDescent="0.25">
      <c r="B48" s="182" t="s">
        <v>291</v>
      </c>
      <c r="C48" s="28">
        <v>-19</v>
      </c>
      <c r="D48" s="28">
        <v>-15.9</v>
      </c>
      <c r="E48" s="28">
        <v>-10.1</v>
      </c>
      <c r="F48" s="28">
        <v>-1.6</v>
      </c>
      <c r="G48" s="28">
        <v>6</v>
      </c>
      <c r="H48" s="28">
        <v>12.6</v>
      </c>
      <c r="I48" s="28">
        <v>15.9</v>
      </c>
      <c r="J48" s="28">
        <v>14.1</v>
      </c>
      <c r="K48" s="28">
        <v>8.5</v>
      </c>
      <c r="L48" s="28">
        <v>1.1000000000000001</v>
      </c>
      <c r="M48" s="28">
        <v>-9.4</v>
      </c>
      <c r="N48" s="28">
        <v>-17.2</v>
      </c>
      <c r="O48" s="178">
        <f>(C49*C48+D48*D49+E48*E49+F48*F49+G48*G49+H48*H49+I48*I49+J48*J49+K48*K49+L48*L49+M48*M49+N48*N49)/O49</f>
        <v>-7.5836653386454183</v>
      </c>
    </row>
    <row r="49" spans="2:19" ht="15.75" thickBot="1" x14ac:dyDescent="0.3">
      <c r="B49" s="64" t="s">
        <v>296</v>
      </c>
      <c r="C49" s="30">
        <v>31</v>
      </c>
      <c r="D49" s="30">
        <v>28</v>
      </c>
      <c r="E49" s="30">
        <v>31</v>
      </c>
      <c r="F49" s="30">
        <v>30</v>
      </c>
      <c r="G49" s="30">
        <v>30</v>
      </c>
      <c r="H49" s="30">
        <v>4</v>
      </c>
      <c r="I49" s="30">
        <v>0</v>
      </c>
      <c r="J49" s="30">
        <v>0</v>
      </c>
      <c r="K49" s="30">
        <v>5</v>
      </c>
      <c r="L49" s="30">
        <v>31</v>
      </c>
      <c r="M49" s="30">
        <v>30</v>
      </c>
      <c r="N49" s="30">
        <v>31</v>
      </c>
      <c r="O49" s="170">
        <f>SUM(C49:N49)</f>
        <v>251</v>
      </c>
    </row>
    <row r="50" spans="2:19" ht="15.75" thickBot="1" x14ac:dyDescent="0.3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2:19" x14ac:dyDescent="0.25">
      <c r="B51" s="62" t="s">
        <v>1</v>
      </c>
      <c r="C51" s="32" t="s">
        <v>271</v>
      </c>
      <c r="D51" s="32" t="s">
        <v>273</v>
      </c>
      <c r="E51" s="32" t="s">
        <v>274</v>
      </c>
      <c r="F51" s="32" t="s">
        <v>275</v>
      </c>
      <c r="G51" s="32" t="s">
        <v>276</v>
      </c>
      <c r="H51" s="32" t="s">
        <v>277</v>
      </c>
      <c r="I51" s="32" t="s">
        <v>278</v>
      </c>
      <c r="J51" s="32" t="s">
        <v>279</v>
      </c>
      <c r="K51" s="32" t="s">
        <v>280</v>
      </c>
      <c r="L51" s="32" t="s">
        <v>281</v>
      </c>
      <c r="M51" s="32" t="s">
        <v>282</v>
      </c>
      <c r="N51" s="32" t="s">
        <v>272</v>
      </c>
      <c r="O51" s="166" t="s">
        <v>295</v>
      </c>
    </row>
    <row r="52" spans="2:19" x14ac:dyDescent="0.25">
      <c r="B52" s="186" t="s">
        <v>298</v>
      </c>
      <c r="C52" s="28">
        <v>-7</v>
      </c>
      <c r="D52" s="28">
        <v>-6.6</v>
      </c>
      <c r="E52" s="28">
        <v>-4</v>
      </c>
      <c r="F52" s="28">
        <v>0.1</v>
      </c>
      <c r="G52" s="28">
        <v>4.4000000000000004</v>
      </c>
      <c r="H52" s="28">
        <v>9.1999999999999993</v>
      </c>
      <c r="I52" s="28">
        <v>12.5</v>
      </c>
      <c r="J52" s="28">
        <v>13.2</v>
      </c>
      <c r="K52" s="28">
        <v>10.3</v>
      </c>
      <c r="L52" s="28">
        <v>5.2</v>
      </c>
      <c r="M52" s="28">
        <v>-1.1000000000000001</v>
      </c>
      <c r="N52" s="28">
        <v>-5.2</v>
      </c>
      <c r="O52" s="187">
        <f>(C53*C52+D52*D53+E52*E53+F52*F53+G52*G53+H52*H53+I52*I53+J52*J53+K52*K53+L52*L53+M52*M53+N52*N53)/O53</f>
        <v>-0.58296296296296279</v>
      </c>
    </row>
    <row r="53" spans="2:19" ht="15.75" thickBot="1" x14ac:dyDescent="0.3">
      <c r="B53" s="173" t="s">
        <v>296</v>
      </c>
      <c r="C53" s="188">
        <v>31</v>
      </c>
      <c r="D53" s="188">
        <v>28</v>
      </c>
      <c r="E53" s="188">
        <v>31</v>
      </c>
      <c r="F53" s="188">
        <v>30</v>
      </c>
      <c r="G53" s="188">
        <v>30</v>
      </c>
      <c r="H53" s="188">
        <v>20</v>
      </c>
      <c r="I53" s="188">
        <v>0</v>
      </c>
      <c r="J53" s="188">
        <v>0</v>
      </c>
      <c r="K53" s="188">
        <v>8</v>
      </c>
      <c r="L53" s="188">
        <v>31</v>
      </c>
      <c r="M53" s="188">
        <v>30</v>
      </c>
      <c r="N53" s="188">
        <v>31</v>
      </c>
      <c r="O53" s="189">
        <f>SUM(C53:N53)</f>
        <v>270</v>
      </c>
    </row>
    <row r="54" spans="2:19" ht="15.75" thickBot="1" x14ac:dyDescent="0.3"/>
    <row r="55" spans="2:19" x14ac:dyDescent="0.25">
      <c r="B55" s="62" t="s">
        <v>1</v>
      </c>
      <c r="C55" s="32" t="s">
        <v>271</v>
      </c>
      <c r="D55" s="32" t="s">
        <v>273</v>
      </c>
      <c r="E55" s="32" t="s">
        <v>274</v>
      </c>
      <c r="F55" s="32" t="s">
        <v>275</v>
      </c>
      <c r="G55" s="32" t="s">
        <v>276</v>
      </c>
      <c r="H55" s="32" t="s">
        <v>277</v>
      </c>
      <c r="I55" s="32" t="s">
        <v>278</v>
      </c>
      <c r="J55" s="32" t="s">
        <v>279</v>
      </c>
      <c r="K55" s="32" t="s">
        <v>280</v>
      </c>
      <c r="L55" s="32" t="s">
        <v>281</v>
      </c>
      <c r="M55" s="32" t="s">
        <v>282</v>
      </c>
      <c r="N55" s="32" t="s">
        <v>272</v>
      </c>
      <c r="O55" s="166" t="s">
        <v>295</v>
      </c>
    </row>
    <row r="56" spans="2:19" x14ac:dyDescent="0.25">
      <c r="B56" s="186" t="s">
        <v>299</v>
      </c>
      <c r="C56" s="28">
        <v>-18.399999999999999</v>
      </c>
      <c r="D56" s="28">
        <v>-15.9</v>
      </c>
      <c r="E56" s="28">
        <v>-11</v>
      </c>
      <c r="F56" s="28">
        <v>-3.5</v>
      </c>
      <c r="G56" s="28">
        <v>2.5</v>
      </c>
      <c r="H56" s="28">
        <v>8.6999999999999993</v>
      </c>
      <c r="I56" s="28">
        <v>12.6</v>
      </c>
      <c r="J56" s="28">
        <v>12.1</v>
      </c>
      <c r="K56" s="28">
        <v>7.4</v>
      </c>
      <c r="L56" s="28">
        <v>1.2</v>
      </c>
      <c r="M56" s="28">
        <v>-8.5</v>
      </c>
      <c r="N56" s="28">
        <v>-16.3</v>
      </c>
      <c r="O56" s="187">
        <f>(C57*C56+D56*D57+E56*E57+F56*F57+G56*G57+H56*H57+I56*I57+J56*J57+K56*K57+L56*L57+M56*M57+N56*N57)/O57</f>
        <v>-6.7689781021897808</v>
      </c>
      <c r="S56" s="165" t="s">
        <v>155</v>
      </c>
    </row>
    <row r="57" spans="2:19" ht="15.75" thickBot="1" x14ac:dyDescent="0.3">
      <c r="B57" s="173" t="s">
        <v>296</v>
      </c>
      <c r="C57" s="188">
        <v>31</v>
      </c>
      <c r="D57" s="188">
        <v>28</v>
      </c>
      <c r="E57" s="188">
        <v>31</v>
      </c>
      <c r="F57" s="188">
        <v>30</v>
      </c>
      <c r="G57" s="188">
        <v>30</v>
      </c>
      <c r="H57" s="188">
        <v>14</v>
      </c>
      <c r="I57" s="188">
        <v>0</v>
      </c>
      <c r="J57" s="188">
        <v>0</v>
      </c>
      <c r="K57" s="188">
        <v>18</v>
      </c>
      <c r="L57" s="188">
        <v>31</v>
      </c>
      <c r="M57" s="188">
        <v>30</v>
      </c>
      <c r="N57" s="188">
        <v>31</v>
      </c>
      <c r="O57" s="189">
        <f>SUM(C57:N57)</f>
        <v>274</v>
      </c>
      <c r="S57" s="24" t="s">
        <v>283</v>
      </c>
    </row>
    <row r="58" spans="2:19" ht="15.75" thickBot="1" x14ac:dyDescent="0.3">
      <c r="S58" s="24" t="s">
        <v>284</v>
      </c>
    </row>
    <row r="59" spans="2:19" x14ac:dyDescent="0.25">
      <c r="B59" s="62" t="s">
        <v>1</v>
      </c>
      <c r="C59" s="32" t="s">
        <v>271</v>
      </c>
      <c r="D59" s="32" t="s">
        <v>273</v>
      </c>
      <c r="E59" s="32" t="s">
        <v>274</v>
      </c>
      <c r="F59" s="32" t="s">
        <v>275</v>
      </c>
      <c r="G59" s="32" t="s">
        <v>276</v>
      </c>
      <c r="H59" s="32" t="s">
        <v>277</v>
      </c>
      <c r="I59" s="32" t="s">
        <v>278</v>
      </c>
      <c r="J59" s="32" t="s">
        <v>279</v>
      </c>
      <c r="K59" s="32" t="s">
        <v>280</v>
      </c>
      <c r="L59" s="32" t="s">
        <v>281</v>
      </c>
      <c r="M59" s="32" t="s">
        <v>282</v>
      </c>
      <c r="N59" s="32" t="s">
        <v>272</v>
      </c>
      <c r="O59" s="166" t="s">
        <v>295</v>
      </c>
      <c r="S59" s="24" t="s">
        <v>285</v>
      </c>
    </row>
    <row r="60" spans="2:19" x14ac:dyDescent="0.25">
      <c r="B60" s="186" t="s">
        <v>294</v>
      </c>
      <c r="C60" s="28">
        <v>-3.2</v>
      </c>
      <c r="D60" s="28">
        <v>-3.4</v>
      </c>
      <c r="E60" s="28">
        <v>-2.6</v>
      </c>
      <c r="F60" s="28">
        <v>-0.5</v>
      </c>
      <c r="G60" s="28">
        <v>2.4</v>
      </c>
      <c r="H60" s="28">
        <v>5.6</v>
      </c>
      <c r="I60" s="28">
        <v>9</v>
      </c>
      <c r="J60" s="28">
        <v>10.9</v>
      </c>
      <c r="K60" s="28">
        <v>9.5</v>
      </c>
      <c r="L60" s="28">
        <v>5.4</v>
      </c>
      <c r="M60" s="28">
        <v>0.8</v>
      </c>
      <c r="N60" s="28">
        <v>-2.1</v>
      </c>
      <c r="O60" s="187">
        <f>(C61*C60+D60*D61+E60*E61+F60*F61+G60*G61+H60*H61+I60*I61+J60*J61+K60*K61+L60*L61+M60*M61+N60*N61)/O61</f>
        <v>2.3588571428571425</v>
      </c>
      <c r="S60" s="24" t="s">
        <v>286</v>
      </c>
    </row>
    <row r="61" spans="2:19" ht="15.75" thickBot="1" x14ac:dyDescent="0.3">
      <c r="B61" s="173" t="s">
        <v>296</v>
      </c>
      <c r="C61" s="188">
        <v>31</v>
      </c>
      <c r="D61" s="188">
        <v>28</v>
      </c>
      <c r="E61" s="188">
        <v>31</v>
      </c>
      <c r="F61" s="188">
        <v>30</v>
      </c>
      <c r="G61" s="188">
        <v>30</v>
      </c>
      <c r="H61" s="188">
        <v>30</v>
      </c>
      <c r="I61" s="188">
        <v>31</v>
      </c>
      <c r="J61" s="188">
        <v>17</v>
      </c>
      <c r="K61" s="188">
        <v>30</v>
      </c>
      <c r="L61" s="188">
        <v>31</v>
      </c>
      <c r="M61" s="188">
        <v>30</v>
      </c>
      <c r="N61" s="188">
        <v>31</v>
      </c>
      <c r="O61" s="189">
        <f>SUM(C61:N61)</f>
        <v>350</v>
      </c>
      <c r="S61" s="24" t="s">
        <v>287</v>
      </c>
    </row>
    <row r="62" spans="2:19" ht="15.75" thickBot="1" x14ac:dyDescent="0.3">
      <c r="S62" s="24" t="s">
        <v>288</v>
      </c>
    </row>
    <row r="63" spans="2:19" x14ac:dyDescent="0.25">
      <c r="B63" s="62" t="s">
        <v>1</v>
      </c>
      <c r="C63" s="32" t="s">
        <v>271</v>
      </c>
      <c r="D63" s="32" t="s">
        <v>273</v>
      </c>
      <c r="E63" s="32" t="s">
        <v>274</v>
      </c>
      <c r="F63" s="32" t="s">
        <v>275</v>
      </c>
      <c r="G63" s="32" t="s">
        <v>276</v>
      </c>
      <c r="H63" s="32" t="s">
        <v>277</v>
      </c>
      <c r="I63" s="32" t="s">
        <v>278</v>
      </c>
      <c r="J63" s="32" t="s">
        <v>279</v>
      </c>
      <c r="K63" s="32" t="s">
        <v>280</v>
      </c>
      <c r="L63" s="32" t="s">
        <v>281</v>
      </c>
      <c r="M63" s="32" t="s">
        <v>282</v>
      </c>
      <c r="N63" s="32" t="s">
        <v>272</v>
      </c>
      <c r="O63" s="166" t="s">
        <v>295</v>
      </c>
      <c r="S63" s="24" t="s">
        <v>289</v>
      </c>
    </row>
    <row r="64" spans="2:19" x14ac:dyDescent="0.25">
      <c r="B64" s="180" t="s">
        <v>285</v>
      </c>
      <c r="C64" s="28">
        <v>-12.6</v>
      </c>
      <c r="D64" s="28">
        <v>-12.8</v>
      </c>
      <c r="E64" s="28">
        <v>-10.9</v>
      </c>
      <c r="F64" s="28">
        <v>-6</v>
      </c>
      <c r="G64" s="28">
        <v>1.3</v>
      </c>
      <c r="H64" s="28">
        <v>6.9</v>
      </c>
      <c r="I64" s="28">
        <v>10.6</v>
      </c>
      <c r="J64" s="28">
        <v>10.9</v>
      </c>
      <c r="K64" s="28">
        <v>7.2</v>
      </c>
      <c r="L64" s="28">
        <v>-0.5</v>
      </c>
      <c r="M64" s="28">
        <v>-7.7</v>
      </c>
      <c r="N64" s="28">
        <v>-11.5</v>
      </c>
      <c r="O64" s="181">
        <f>(C65*C64+D64*D65+E64*E65+F64*F65+G64*G65+H64*H65+I64*I65+J64*J65+K64*K65+L64*L65+M64*M65+N64*N65)/O65</f>
        <v>-5.308741258741259</v>
      </c>
      <c r="S64" s="24" t="s">
        <v>290</v>
      </c>
    </row>
    <row r="65" spans="2:19" ht="15.75" thickBot="1" x14ac:dyDescent="0.3">
      <c r="B65" s="64" t="s">
        <v>296</v>
      </c>
      <c r="C65" s="30">
        <v>31</v>
      </c>
      <c r="D65" s="30">
        <v>28</v>
      </c>
      <c r="E65" s="30">
        <v>31</v>
      </c>
      <c r="F65" s="30">
        <v>30</v>
      </c>
      <c r="G65" s="30">
        <v>30</v>
      </c>
      <c r="H65" s="30">
        <v>14</v>
      </c>
      <c r="I65" s="30">
        <v>0</v>
      </c>
      <c r="J65" s="30">
        <v>0</v>
      </c>
      <c r="K65" s="30">
        <v>30</v>
      </c>
      <c r="L65" s="30">
        <v>31</v>
      </c>
      <c r="M65" s="30">
        <v>30</v>
      </c>
      <c r="N65" s="30">
        <v>31</v>
      </c>
      <c r="O65" s="170">
        <f>SUM(C65:N65)</f>
        <v>286</v>
      </c>
      <c r="S65" s="24" t="s">
        <v>291</v>
      </c>
    </row>
    <row r="66" spans="2:19" x14ac:dyDescent="0.25">
      <c r="S66" s="24" t="s">
        <v>292</v>
      </c>
    </row>
    <row r="67" spans="2:19" x14ac:dyDescent="0.25">
      <c r="S67" s="24" t="s">
        <v>293</v>
      </c>
    </row>
    <row r="68" spans="2:19" x14ac:dyDescent="0.25">
      <c r="S68" s="24" t="s">
        <v>294</v>
      </c>
    </row>
  </sheetData>
  <mergeCells count="3">
    <mergeCell ref="A6:A8"/>
    <mergeCell ref="B6:K6"/>
    <mergeCell ref="B7:K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08"/>
  <sheetViews>
    <sheetView topLeftCell="B1" zoomScale="80" zoomScaleNormal="80" workbookViewId="0">
      <selection activeCell="I49" sqref="I49"/>
    </sheetView>
  </sheetViews>
  <sheetFormatPr defaultRowHeight="15" x14ac:dyDescent="0.25"/>
  <cols>
    <col min="1" max="1" width="7.5703125" style="7" customWidth="1"/>
    <col min="2" max="2" width="30.5703125" customWidth="1"/>
    <col min="3" max="3" width="23.140625" style="160" customWidth="1"/>
    <col min="4" max="4" width="27" customWidth="1"/>
    <col min="5" max="5" width="27" style="160" customWidth="1"/>
    <col min="6" max="6" width="27" customWidth="1"/>
    <col min="7" max="7" width="12.5703125" customWidth="1"/>
    <col min="8" max="8" width="15.140625" customWidth="1"/>
    <col min="9" max="9" width="26.42578125" customWidth="1"/>
    <col min="10" max="10" width="26" customWidth="1"/>
    <col min="11" max="11" width="25.85546875" customWidth="1"/>
    <col min="12" max="13" width="19.28515625" customWidth="1"/>
    <col min="14" max="14" width="19.28515625" hidden="1" customWidth="1"/>
    <col min="15" max="15" width="19.28515625" style="50" customWidth="1"/>
    <col min="17" max="17" width="11.85546875" customWidth="1"/>
    <col min="18" max="18" width="12.85546875" customWidth="1"/>
  </cols>
  <sheetData>
    <row r="1" spans="1:17" x14ac:dyDescent="0.25">
      <c r="B1" t="s">
        <v>302</v>
      </c>
    </row>
    <row r="2" spans="1:17" ht="15.75" thickBot="1" x14ac:dyDescent="0.3"/>
    <row r="3" spans="1:17" x14ac:dyDescent="0.25">
      <c r="A3" s="203" t="s">
        <v>0</v>
      </c>
      <c r="B3" s="197" t="s">
        <v>8</v>
      </c>
      <c r="C3" s="308" t="s">
        <v>254</v>
      </c>
      <c r="D3" s="310" t="s">
        <v>249</v>
      </c>
      <c r="E3" s="312" t="s">
        <v>250</v>
      </c>
      <c r="F3" s="197" t="s">
        <v>251</v>
      </c>
      <c r="G3" s="197" t="s">
        <v>252</v>
      </c>
      <c r="H3" s="197" t="s">
        <v>253</v>
      </c>
      <c r="I3" s="205" t="s">
        <v>4</v>
      </c>
      <c r="J3" s="205" t="s">
        <v>5</v>
      </c>
      <c r="K3" s="302" t="s">
        <v>147</v>
      </c>
      <c r="L3" s="199" t="s">
        <v>167</v>
      </c>
      <c r="M3" s="271" t="s">
        <v>154</v>
      </c>
      <c r="N3" s="237" t="s">
        <v>51</v>
      </c>
      <c r="O3" s="201" t="s">
        <v>301</v>
      </c>
    </row>
    <row r="4" spans="1:17" ht="75" customHeight="1" thickBot="1" x14ac:dyDescent="0.3">
      <c r="A4" s="204"/>
      <c r="B4" s="198"/>
      <c r="C4" s="309"/>
      <c r="D4" s="311"/>
      <c r="E4" s="313"/>
      <c r="F4" s="198"/>
      <c r="G4" s="198"/>
      <c r="H4" s="198"/>
      <c r="I4" s="206"/>
      <c r="J4" s="209"/>
      <c r="K4" s="303"/>
      <c r="L4" s="200"/>
      <c r="M4" s="272"/>
      <c r="N4" s="238"/>
      <c r="O4" s="202"/>
    </row>
    <row r="5" spans="1:17" s="193" customFormat="1" ht="15.75" thickBot="1" x14ac:dyDescent="0.3">
      <c r="A5" s="191">
        <v>1</v>
      </c>
      <c r="B5" s="192">
        <v>2</v>
      </c>
      <c r="C5" s="191">
        <v>3</v>
      </c>
      <c r="D5" s="192">
        <v>4</v>
      </c>
      <c r="E5" s="191">
        <v>5</v>
      </c>
      <c r="F5" s="192">
        <v>6</v>
      </c>
      <c r="G5" s="191">
        <v>7</v>
      </c>
      <c r="H5" s="192">
        <v>8</v>
      </c>
      <c r="I5" s="191">
        <v>9</v>
      </c>
      <c r="J5" s="192">
        <v>10</v>
      </c>
      <c r="K5" s="191">
        <v>11</v>
      </c>
      <c r="L5" s="192">
        <v>12</v>
      </c>
      <c r="M5" s="191">
        <v>13</v>
      </c>
      <c r="N5" s="192">
        <v>14</v>
      </c>
      <c r="O5" s="191">
        <v>15</v>
      </c>
    </row>
    <row r="6" spans="1:17" ht="15.75" thickBot="1" x14ac:dyDescent="0.3">
      <c r="A6" s="219" t="s">
        <v>241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1"/>
    </row>
    <row r="7" spans="1:17" x14ac:dyDescent="0.25">
      <c r="A7" s="8" t="s">
        <v>6</v>
      </c>
      <c r="B7" s="9" t="s">
        <v>9</v>
      </c>
      <c r="C7" s="300">
        <f>(Температуры!D9-Температуры!C9)/5*4+Температуры!C9</f>
        <v>138.80000000000001</v>
      </c>
      <c r="D7" s="215">
        <v>18</v>
      </c>
      <c r="E7" s="300">
        <f>Температуры!O16</f>
        <v>-0.39781818181818157</v>
      </c>
      <c r="F7" s="215">
        <v>-19</v>
      </c>
      <c r="G7" s="215">
        <v>24</v>
      </c>
      <c r="H7" s="215">
        <v>251</v>
      </c>
      <c r="I7" s="217">
        <f>C7*(D7-E7)/(D7-F7)*G7*H7*0.000001*1.33</f>
        <v>0.55295611961301228</v>
      </c>
      <c r="J7" s="215">
        <v>7</v>
      </c>
      <c r="K7" s="217">
        <f>I7/J7</f>
        <v>7.8993731373287468E-2</v>
      </c>
      <c r="L7" s="10">
        <v>0.72699999999999998</v>
      </c>
      <c r="M7" s="40"/>
      <c r="N7" s="40"/>
      <c r="O7" s="195">
        <f>K7/L7*1000</f>
        <v>108.65712706091811</v>
      </c>
      <c r="Q7" s="319">
        <v>43732</v>
      </c>
    </row>
    <row r="8" spans="1:17" ht="15.75" thickBot="1" x14ac:dyDescent="0.3">
      <c r="A8" s="12" t="s">
        <v>7</v>
      </c>
      <c r="B8" s="13" t="s">
        <v>10</v>
      </c>
      <c r="C8" s="301"/>
      <c r="D8" s="216"/>
      <c r="E8" s="301"/>
      <c r="F8" s="216"/>
      <c r="G8" s="216"/>
      <c r="H8" s="216"/>
      <c r="I8" s="218"/>
      <c r="J8" s="216"/>
      <c r="K8" s="218"/>
      <c r="L8" s="14">
        <v>0.26600000000000001</v>
      </c>
      <c r="M8" s="318">
        <v>0.56000000000000005</v>
      </c>
      <c r="N8" s="41"/>
      <c r="O8" s="194">
        <f>K7/L8/M8</f>
        <v>0.53030163381637663</v>
      </c>
    </row>
    <row r="9" spans="1:17" ht="15.75" thickBot="1" x14ac:dyDescent="0.3">
      <c r="A9" s="210" t="s">
        <v>242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2"/>
    </row>
    <row r="10" spans="1:17" x14ac:dyDescent="0.25">
      <c r="A10" s="8" t="s">
        <v>11</v>
      </c>
      <c r="B10" s="9" t="s">
        <v>9</v>
      </c>
      <c r="C10" s="300">
        <f>Температуры!G9</f>
        <v>151</v>
      </c>
      <c r="D10" s="215">
        <v>20</v>
      </c>
      <c r="E10" s="300">
        <f>Температуры!O20</f>
        <v>-6.396140350877193</v>
      </c>
      <c r="F10" s="215">
        <v>-35</v>
      </c>
      <c r="G10" s="215">
        <v>24</v>
      </c>
      <c r="H10" s="215">
        <v>285</v>
      </c>
      <c r="I10" s="217">
        <f>C10*(D10-E10)/(D10-F10)*G10*H10*0.000001*1.33</f>
        <v>0.65926865760000009</v>
      </c>
      <c r="J10" s="215">
        <f>J7</f>
        <v>7</v>
      </c>
      <c r="K10" s="217">
        <f>I10/J10</f>
        <v>9.4181236800000012E-2</v>
      </c>
      <c r="L10" s="10">
        <v>0.46700000000000003</v>
      </c>
      <c r="M10" s="40"/>
      <c r="N10" s="40"/>
      <c r="O10" s="195">
        <f>K10/L10*1000</f>
        <v>201.67288394004285</v>
      </c>
      <c r="Q10" s="319">
        <v>43718</v>
      </c>
    </row>
    <row r="11" spans="1:17" ht="15.75" thickBot="1" x14ac:dyDescent="0.3">
      <c r="A11" s="16" t="s">
        <v>12</v>
      </c>
      <c r="B11" s="13" t="s">
        <v>10</v>
      </c>
      <c r="C11" s="301"/>
      <c r="D11" s="216"/>
      <c r="E11" s="301"/>
      <c r="F11" s="216"/>
      <c r="G11" s="216"/>
      <c r="H11" s="216"/>
      <c r="I11" s="218"/>
      <c r="J11" s="216"/>
      <c r="K11" s="218"/>
      <c r="L11" s="14">
        <v>0.26600000000000001</v>
      </c>
      <c r="M11" s="41">
        <v>0.6</v>
      </c>
      <c r="N11" s="41"/>
      <c r="O11" s="194">
        <f>K10/L11/M11</f>
        <v>0.59010800000000008</v>
      </c>
    </row>
    <row r="12" spans="1:17" ht="15.75" thickBot="1" x14ac:dyDescent="0.3">
      <c r="A12" s="210" t="s">
        <v>15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2"/>
    </row>
    <row r="13" spans="1:17" x14ac:dyDescent="0.25">
      <c r="A13" s="8" t="s">
        <v>17</v>
      </c>
      <c r="B13" s="9" t="s">
        <v>165</v>
      </c>
      <c r="C13" s="300">
        <f>C10</f>
        <v>151</v>
      </c>
      <c r="D13" s="215">
        <v>20</v>
      </c>
      <c r="E13" s="300">
        <f>Температуры!O24</f>
        <v>-6.396140350877193</v>
      </c>
      <c r="F13" s="215">
        <v>-35</v>
      </c>
      <c r="G13" s="215">
        <v>24</v>
      </c>
      <c r="H13" s="215">
        <v>285</v>
      </c>
      <c r="I13" s="217">
        <f>C13*(D13-E13)/(D13-F13)*G13*H13*0.000001*1.33</f>
        <v>0.65926865760000009</v>
      </c>
      <c r="J13" s="215">
        <f>J7</f>
        <v>7</v>
      </c>
      <c r="K13" s="217">
        <f>I13/J13</f>
        <v>9.4181236800000012E-2</v>
      </c>
      <c r="L13" s="10">
        <v>0.72699999999999998</v>
      </c>
      <c r="M13" s="40"/>
      <c r="N13" s="40"/>
      <c r="O13" s="195">
        <f>K13/L13*1000</f>
        <v>129.54778101788173</v>
      </c>
      <c r="Q13" s="319">
        <v>43723</v>
      </c>
    </row>
    <row r="14" spans="1:17" ht="15.75" thickBot="1" x14ac:dyDescent="0.3">
      <c r="A14" s="12" t="s">
        <v>18</v>
      </c>
      <c r="B14" s="13" t="s">
        <v>10</v>
      </c>
      <c r="C14" s="301"/>
      <c r="D14" s="216"/>
      <c r="E14" s="301"/>
      <c r="F14" s="216"/>
      <c r="G14" s="216"/>
      <c r="H14" s="216"/>
      <c r="I14" s="218"/>
      <c r="J14" s="216"/>
      <c r="K14" s="218"/>
      <c r="L14" s="14">
        <v>0.26600000000000001</v>
      </c>
      <c r="M14" s="41">
        <v>0.6</v>
      </c>
      <c r="N14" s="41"/>
      <c r="O14" s="194">
        <f>K13/L14/M14</f>
        <v>0.59010800000000008</v>
      </c>
    </row>
    <row r="15" spans="1:17" ht="15.75" thickBot="1" x14ac:dyDescent="0.3">
      <c r="A15" s="210" t="s">
        <v>243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2"/>
    </row>
    <row r="16" spans="1:17" x14ac:dyDescent="0.25">
      <c r="A16" s="8" t="s">
        <v>21</v>
      </c>
      <c r="B16" s="9" t="s">
        <v>165</v>
      </c>
      <c r="C16" s="300">
        <f>C19</f>
        <v>149.4</v>
      </c>
      <c r="D16" s="215">
        <v>20</v>
      </c>
      <c r="E16" s="300">
        <f>E19</f>
        <v>-5.363157894736843</v>
      </c>
      <c r="F16" s="215">
        <f>F19</f>
        <v>-31</v>
      </c>
      <c r="G16" s="215">
        <v>24</v>
      </c>
      <c r="H16" s="215">
        <v>276</v>
      </c>
      <c r="I16" s="217">
        <f>C16*(D16-E16)/(D16-F16)*G16*H16*0.000001*1.45</f>
        <v>0.71362831385758518</v>
      </c>
      <c r="J16" s="215">
        <f>J7</f>
        <v>7</v>
      </c>
      <c r="K16" s="217">
        <f>I16/J16</f>
        <v>0.10194690197965503</v>
      </c>
      <c r="L16" s="10">
        <v>0.72699999999999998</v>
      </c>
      <c r="M16" s="40"/>
      <c r="N16" s="40"/>
      <c r="O16" s="195">
        <f>K16/L16*1000</f>
        <v>140.2295763131431</v>
      </c>
      <c r="Q16" s="319">
        <v>43718</v>
      </c>
    </row>
    <row r="17" spans="1:17" ht="15.75" thickBot="1" x14ac:dyDescent="0.3">
      <c r="A17" s="12" t="s">
        <v>22</v>
      </c>
      <c r="B17" s="13" t="s">
        <v>10</v>
      </c>
      <c r="C17" s="301"/>
      <c r="D17" s="216"/>
      <c r="E17" s="301"/>
      <c r="F17" s="216"/>
      <c r="G17" s="216"/>
      <c r="H17" s="216"/>
      <c r="I17" s="218"/>
      <c r="J17" s="216"/>
      <c r="K17" s="218"/>
      <c r="L17" s="14">
        <v>0.26600000000000001</v>
      </c>
      <c r="M17" s="41">
        <v>0.6</v>
      </c>
      <c r="N17" s="41"/>
      <c r="O17" s="194">
        <f>K16/L17/M17</f>
        <v>0.63876504999783856</v>
      </c>
    </row>
    <row r="18" spans="1:17" ht="15.75" thickBot="1" x14ac:dyDescent="0.3">
      <c r="A18" s="210" t="s">
        <v>268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2"/>
    </row>
    <row r="19" spans="1:17" x14ac:dyDescent="0.25">
      <c r="A19" s="8" t="s">
        <v>24</v>
      </c>
      <c r="B19" s="9" t="s">
        <v>9</v>
      </c>
      <c r="C19" s="300">
        <f>(Температуры!G9-Температуры!F9)/5*1+Температуры!F9</f>
        <v>149.4</v>
      </c>
      <c r="D19" s="215">
        <v>20</v>
      </c>
      <c r="E19" s="300">
        <f>Температуры!O28</f>
        <v>-5.363157894736843</v>
      </c>
      <c r="F19" s="215">
        <v>-31</v>
      </c>
      <c r="G19" s="215">
        <v>24</v>
      </c>
      <c r="H19" s="215">
        <f>H16</f>
        <v>276</v>
      </c>
      <c r="I19" s="217">
        <f>C19*(D19-E19)/(D19-F19)*G19*H19*0.000001*1.33</f>
        <v>0.65456941891764719</v>
      </c>
      <c r="J19" s="215">
        <f>J7</f>
        <v>7</v>
      </c>
      <c r="K19" s="217">
        <f>I19/J19</f>
        <v>9.3509916988235312E-2</v>
      </c>
      <c r="L19" s="10">
        <v>0.72699999999999998</v>
      </c>
      <c r="M19" s="40"/>
      <c r="N19" s="40"/>
      <c r="O19" s="195">
        <f>K19/L19*1000</f>
        <v>128.62436999757264</v>
      </c>
      <c r="Q19" s="319">
        <v>43720</v>
      </c>
    </row>
    <row r="20" spans="1:17" ht="15.75" thickBot="1" x14ac:dyDescent="0.3">
      <c r="A20" s="12" t="s">
        <v>25</v>
      </c>
      <c r="B20" s="13" t="s">
        <v>10</v>
      </c>
      <c r="C20" s="301"/>
      <c r="D20" s="216"/>
      <c r="E20" s="301"/>
      <c r="F20" s="216"/>
      <c r="G20" s="216"/>
      <c r="H20" s="216"/>
      <c r="I20" s="218"/>
      <c r="J20" s="216"/>
      <c r="K20" s="218"/>
      <c r="L20" s="14">
        <v>0.26600000000000001</v>
      </c>
      <c r="M20" s="41">
        <v>0.6</v>
      </c>
      <c r="N20" s="41"/>
      <c r="O20" s="194">
        <f>K19/L20/M20</f>
        <v>0.58590173551525893</v>
      </c>
    </row>
    <row r="21" spans="1:17" ht="15.75" thickBot="1" x14ac:dyDescent="0.3">
      <c r="A21" s="222" t="s">
        <v>244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4"/>
    </row>
    <row r="22" spans="1:17" x14ac:dyDescent="0.25">
      <c r="A22" s="11" t="s">
        <v>27</v>
      </c>
      <c r="B22" s="9" t="s">
        <v>9</v>
      </c>
      <c r="C22" s="304">
        <f>(Температуры!G9-Температуры!F9)/5*2+Температуры!F9</f>
        <v>149.80000000000001</v>
      </c>
      <c r="D22" s="226">
        <v>20</v>
      </c>
      <c r="E22" s="304">
        <f>Температуры!O32</f>
        <v>-6.1113553113553118</v>
      </c>
      <c r="F22" s="226">
        <v>-32</v>
      </c>
      <c r="G22" s="226">
        <v>24</v>
      </c>
      <c r="H22" s="226">
        <v>273</v>
      </c>
      <c r="I22" s="217">
        <f>C22*(D22-E22)/(D22-F22)*G22*H22*0.000001*1.33</f>
        <v>0.65548599027692311</v>
      </c>
      <c r="J22" s="215">
        <f>J7</f>
        <v>7</v>
      </c>
      <c r="K22" s="227">
        <f>I22/J22</f>
        <v>9.3640855753846161E-2</v>
      </c>
      <c r="L22" s="10">
        <v>0.72699999999999998</v>
      </c>
      <c r="M22" s="40"/>
      <c r="N22" s="40"/>
      <c r="O22" s="195">
        <f>K22/L22*1000</f>
        <v>128.80447834091632</v>
      </c>
      <c r="Q22" s="319">
        <v>44084</v>
      </c>
    </row>
    <row r="23" spans="1:17" ht="15.75" thickBot="1" x14ac:dyDescent="0.3">
      <c r="A23" s="12" t="s">
        <v>28</v>
      </c>
      <c r="B23" s="13" t="s">
        <v>10</v>
      </c>
      <c r="C23" s="301"/>
      <c r="D23" s="216"/>
      <c r="E23" s="301"/>
      <c r="F23" s="216"/>
      <c r="G23" s="216"/>
      <c r="H23" s="216"/>
      <c r="I23" s="218"/>
      <c r="J23" s="216"/>
      <c r="K23" s="218"/>
      <c r="L23" s="14">
        <v>0.26600000000000001</v>
      </c>
      <c r="M23" s="41">
        <v>0.6</v>
      </c>
      <c r="N23" s="41"/>
      <c r="O23" s="194">
        <f>K22/L23/M23</f>
        <v>0.58672215384615389</v>
      </c>
    </row>
    <row r="24" spans="1:17" ht="15.75" thickBot="1" x14ac:dyDescent="0.3">
      <c r="A24" s="228" t="s">
        <v>245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30"/>
    </row>
    <row r="25" spans="1:17" x14ac:dyDescent="0.25">
      <c r="A25" s="11" t="s">
        <v>29</v>
      </c>
      <c r="B25" s="9" t="s">
        <v>9</v>
      </c>
      <c r="C25" s="304">
        <f>C22</f>
        <v>149.80000000000001</v>
      </c>
      <c r="D25" s="226">
        <v>20</v>
      </c>
      <c r="E25" s="304">
        <f>Температуры!O36</f>
        <v>-4.4040892193308556</v>
      </c>
      <c r="F25" s="226">
        <v>-32</v>
      </c>
      <c r="G25" s="226">
        <v>24</v>
      </c>
      <c r="H25" s="226">
        <v>269</v>
      </c>
      <c r="I25" s="217">
        <f>C25*(D25-E25)/(D25-F25)*G25*H25*0.000001*1.455</f>
        <v>0.6603855910615386</v>
      </c>
      <c r="J25" s="215">
        <f>J7</f>
        <v>7</v>
      </c>
      <c r="K25" s="227">
        <f>I25/J25</f>
        <v>9.4340798723076949E-2</v>
      </c>
      <c r="L25" s="10">
        <v>0.72699999999999998</v>
      </c>
      <c r="M25" s="40"/>
      <c r="N25" s="40"/>
      <c r="O25" s="195">
        <f>K25/L25*1000</f>
        <v>129.76726096709345</v>
      </c>
      <c r="Q25" s="319">
        <v>43723</v>
      </c>
    </row>
    <row r="26" spans="1:17" ht="15.75" thickBot="1" x14ac:dyDescent="0.3">
      <c r="A26" s="23" t="s">
        <v>30</v>
      </c>
      <c r="B26" s="6" t="s">
        <v>10</v>
      </c>
      <c r="C26" s="307"/>
      <c r="D26" s="232"/>
      <c r="E26" s="301"/>
      <c r="F26" s="216"/>
      <c r="G26" s="216"/>
      <c r="H26" s="216"/>
      <c r="I26" s="218"/>
      <c r="J26" s="216"/>
      <c r="K26" s="233"/>
      <c r="L26" s="14">
        <v>0.26600000000000001</v>
      </c>
      <c r="M26" s="318">
        <v>0.56000000000000005</v>
      </c>
      <c r="N26" s="41"/>
      <c r="O26" s="194">
        <f>K25/L26/M26</f>
        <v>0.63332974438155831</v>
      </c>
    </row>
    <row r="27" spans="1:17" ht="15.75" thickBot="1" x14ac:dyDescent="0.3">
      <c r="A27" s="222" t="s">
        <v>246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4"/>
    </row>
    <row r="28" spans="1:17" x14ac:dyDescent="0.25">
      <c r="A28" s="11" t="s">
        <v>33</v>
      </c>
      <c r="B28" s="9" t="s">
        <v>9</v>
      </c>
      <c r="C28" s="304">
        <f>C25</f>
        <v>149.80000000000001</v>
      </c>
      <c r="D28" s="226">
        <v>20</v>
      </c>
      <c r="E28" s="304">
        <f>Температуры!O40</f>
        <v>-4.0527075812274367</v>
      </c>
      <c r="F28" s="226">
        <f>F25</f>
        <v>-32</v>
      </c>
      <c r="G28" s="226">
        <v>24</v>
      </c>
      <c r="H28" s="226">
        <f>H25</f>
        <v>269</v>
      </c>
      <c r="I28" s="217">
        <f>C28*(D28-E28)/(D28-F28)*G28*H28*0.000001*1.455</f>
        <v>0.65087704646142741</v>
      </c>
      <c r="J28" s="215">
        <f>J7</f>
        <v>7</v>
      </c>
      <c r="K28" s="227">
        <f>I28/J28</f>
        <v>9.2982435208775346E-2</v>
      </c>
      <c r="L28" s="10">
        <v>0.72699999999999998</v>
      </c>
      <c r="M28" s="40"/>
      <c r="N28" s="40"/>
      <c r="O28" s="195">
        <f>K28/L28*1000</f>
        <v>127.89881046599086</v>
      </c>
      <c r="Q28" s="319">
        <v>43727</v>
      </c>
    </row>
    <row r="29" spans="1:17" ht="15.75" thickBot="1" x14ac:dyDescent="0.3">
      <c r="A29" s="12" t="s">
        <v>34</v>
      </c>
      <c r="B29" s="13" t="s">
        <v>10</v>
      </c>
      <c r="C29" s="301"/>
      <c r="D29" s="216"/>
      <c r="E29" s="301"/>
      <c r="F29" s="216"/>
      <c r="G29" s="216"/>
      <c r="H29" s="216"/>
      <c r="I29" s="218"/>
      <c r="J29" s="216"/>
      <c r="K29" s="218"/>
      <c r="L29" s="14">
        <v>0.26600000000000001</v>
      </c>
      <c r="M29" s="318">
        <v>0.56000000000000005</v>
      </c>
      <c r="N29" s="41"/>
      <c r="O29" s="194">
        <f>K28/L29/M29</f>
        <v>0.62421076267974851</v>
      </c>
    </row>
    <row r="30" spans="1:17" ht="15.75" thickBot="1" x14ac:dyDescent="0.3">
      <c r="A30" s="210" t="s">
        <v>247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2"/>
    </row>
    <row r="31" spans="1:17" x14ac:dyDescent="0.25">
      <c r="A31" s="11" t="s">
        <v>35</v>
      </c>
      <c r="B31" s="9" t="s">
        <v>9</v>
      </c>
      <c r="C31" s="300">
        <f>(Температуры!G9-Температуры!F9)/5*4+Температуры!F9</f>
        <v>150.6</v>
      </c>
      <c r="D31" s="215">
        <v>20</v>
      </c>
      <c r="E31" s="300">
        <f>Температуры!O44</f>
        <v>-3.9444444444444446</v>
      </c>
      <c r="F31" s="215">
        <v>-34</v>
      </c>
      <c r="G31" s="215">
        <v>24</v>
      </c>
      <c r="H31" s="215">
        <v>270</v>
      </c>
      <c r="I31" s="217">
        <f>C31*(D31-E31)/(D31-F31)*G31*H31*0.000001*1.45</f>
        <v>0.62744979999999995</v>
      </c>
      <c r="J31" s="215">
        <f>J7</f>
        <v>7</v>
      </c>
      <c r="K31" s="217">
        <f>I31/J31</f>
        <v>8.9635685714285707E-2</v>
      </c>
      <c r="L31" s="10">
        <v>0.72699999999999998</v>
      </c>
      <c r="M31" s="40"/>
      <c r="N31" s="40"/>
      <c r="O31" s="195">
        <f>K31/L31*1000</f>
        <v>123.29530359599134</v>
      </c>
    </row>
    <row r="32" spans="1:17" ht="15.75" thickBot="1" x14ac:dyDescent="0.3">
      <c r="A32" s="12" t="s">
        <v>36</v>
      </c>
      <c r="B32" s="13" t="s">
        <v>10</v>
      </c>
      <c r="C32" s="301"/>
      <c r="D32" s="216"/>
      <c r="E32" s="301"/>
      <c r="F32" s="216"/>
      <c r="G32" s="216"/>
      <c r="H32" s="216"/>
      <c r="I32" s="218"/>
      <c r="J32" s="216"/>
      <c r="K32" s="218"/>
      <c r="L32" s="14">
        <v>0.26600000000000001</v>
      </c>
      <c r="M32" s="318">
        <v>0.56000000000000005</v>
      </c>
      <c r="N32" s="41"/>
      <c r="O32" s="194">
        <f>K31/L32/M32</f>
        <v>0.6017433251496086</v>
      </c>
    </row>
    <row r="33" spans="1:15" ht="15.75" thickBot="1" x14ac:dyDescent="0.3">
      <c r="A33" s="210" t="s">
        <v>248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2"/>
    </row>
    <row r="34" spans="1:15" x14ac:dyDescent="0.25">
      <c r="A34" s="11" t="s">
        <v>39</v>
      </c>
      <c r="B34" s="5" t="s">
        <v>166</v>
      </c>
      <c r="C34" s="305">
        <f>(Температуры!H9-Температуры!G9)/5*3+Температуры!G9</f>
        <v>155.19999999999999</v>
      </c>
      <c r="D34" s="234">
        <v>20</v>
      </c>
      <c r="E34" s="304">
        <f>Температуры!O48</f>
        <v>-7.5836653386454183</v>
      </c>
      <c r="F34" s="226">
        <v>-38</v>
      </c>
      <c r="G34" s="226">
        <v>24</v>
      </c>
      <c r="H34" s="226">
        <v>251</v>
      </c>
      <c r="I34" s="217">
        <f>C34*(D34-E34)/(D34-F34)*G34*H34*0.000001*1.33</f>
        <v>0.59136048662068952</v>
      </c>
      <c r="J34" s="215">
        <f>J7</f>
        <v>7</v>
      </c>
      <c r="K34" s="235">
        <f>I34/J34</f>
        <v>8.4480069517241366E-2</v>
      </c>
      <c r="L34" s="10">
        <v>0.72699999999999998</v>
      </c>
      <c r="M34" s="40"/>
      <c r="N34" s="40"/>
      <c r="O34" s="195">
        <f>K34/L34*1000</f>
        <v>116.20367196319307</v>
      </c>
    </row>
    <row r="35" spans="1:15" ht="15.75" thickBot="1" x14ac:dyDescent="0.3">
      <c r="A35" s="12" t="s">
        <v>40</v>
      </c>
      <c r="B35" s="13" t="s">
        <v>10</v>
      </c>
      <c r="C35" s="306"/>
      <c r="D35" s="206"/>
      <c r="E35" s="301"/>
      <c r="F35" s="216"/>
      <c r="G35" s="216"/>
      <c r="H35" s="216"/>
      <c r="I35" s="218"/>
      <c r="J35" s="216"/>
      <c r="K35" s="236"/>
      <c r="L35" s="14">
        <v>0.26600000000000001</v>
      </c>
      <c r="M35" s="318">
        <v>0.56000000000000005</v>
      </c>
      <c r="N35" s="41"/>
      <c r="O35" s="194">
        <f>K34/L35/M35</f>
        <v>0.56713258268824751</v>
      </c>
    </row>
    <row r="36" spans="1:15" ht="15.75" thickBot="1" x14ac:dyDescent="0.3">
      <c r="A36" s="276" t="s">
        <v>41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8"/>
    </row>
    <row r="37" spans="1:15" x14ac:dyDescent="0.25">
      <c r="A37" s="11" t="s">
        <v>43</v>
      </c>
      <c r="B37" s="9" t="s">
        <v>9</v>
      </c>
      <c r="C37" s="304">
        <f>C7</f>
        <v>138.80000000000001</v>
      </c>
      <c r="D37" s="226">
        <v>18</v>
      </c>
      <c r="E37" s="304">
        <f>Температуры!O52</f>
        <v>-0.58296296296296279</v>
      </c>
      <c r="F37" s="226">
        <f>F7</f>
        <v>-19</v>
      </c>
      <c r="G37" s="226">
        <v>24</v>
      </c>
      <c r="H37" s="226">
        <v>251</v>
      </c>
      <c r="I37" s="217">
        <f>C37*(D37-E37)/(D37-F37)*G37*H37*0.000001*1.33</f>
        <v>0.55852074356660675</v>
      </c>
      <c r="J37" s="215">
        <f>J34</f>
        <v>7</v>
      </c>
      <c r="K37" s="227">
        <f>I37/J37</f>
        <v>7.9788677652372395E-2</v>
      </c>
      <c r="L37" s="10">
        <v>0.72699999999999998</v>
      </c>
      <c r="M37" s="40"/>
      <c r="N37" s="40"/>
      <c r="O37" s="195">
        <f>K37/L37*1000</f>
        <v>109.75058824260302</v>
      </c>
    </row>
    <row r="38" spans="1:15" ht="15.75" thickBot="1" x14ac:dyDescent="0.3">
      <c r="A38" s="12" t="s">
        <v>44</v>
      </c>
      <c r="B38" s="13" t="s">
        <v>10</v>
      </c>
      <c r="C38" s="301"/>
      <c r="D38" s="216"/>
      <c r="E38" s="301"/>
      <c r="F38" s="216"/>
      <c r="G38" s="216"/>
      <c r="H38" s="216"/>
      <c r="I38" s="218"/>
      <c r="J38" s="216"/>
      <c r="K38" s="218"/>
      <c r="L38" s="14">
        <v>0.26600000000000001</v>
      </c>
      <c r="M38" s="318">
        <v>0.56000000000000005</v>
      </c>
      <c r="N38" s="41"/>
      <c r="O38" s="194">
        <f>K37/L38/M38</f>
        <v>0.53563827639884787</v>
      </c>
    </row>
    <row r="39" spans="1:15" ht="15.75" thickBot="1" x14ac:dyDescent="0.3">
      <c r="A39" s="279" t="s">
        <v>45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1"/>
    </row>
    <row r="40" spans="1:15" x14ac:dyDescent="0.25">
      <c r="A40" s="11" t="s">
        <v>47</v>
      </c>
      <c r="B40" s="9" t="s">
        <v>9</v>
      </c>
      <c r="C40" s="304">
        <f>C31</f>
        <v>150.6</v>
      </c>
      <c r="D40" s="226">
        <v>20</v>
      </c>
      <c r="E40" s="304">
        <f>Температуры!O56</f>
        <v>-6.7689781021897808</v>
      </c>
      <c r="F40" s="226">
        <v>-34</v>
      </c>
      <c r="G40" s="226">
        <v>24</v>
      </c>
      <c r="H40" s="226">
        <v>274</v>
      </c>
      <c r="I40" s="217">
        <f>C40*(D40-E40)/(D40-F40)*G40*H40*0.000001*1.33</f>
        <v>0.65294477360000003</v>
      </c>
      <c r="J40" s="215">
        <f>J37</f>
        <v>7</v>
      </c>
      <c r="K40" s="227">
        <f>I40/J40</f>
        <v>9.3277824800000006E-2</v>
      </c>
      <c r="L40" s="10">
        <v>0.72699999999999998</v>
      </c>
      <c r="M40" s="40"/>
      <c r="N40" s="40"/>
      <c r="O40" s="195">
        <f>K40/L40*1000</f>
        <v>128.3051235213205</v>
      </c>
    </row>
    <row r="41" spans="1:15" ht="15.75" thickBot="1" x14ac:dyDescent="0.3">
      <c r="A41" s="23" t="s">
        <v>48</v>
      </c>
      <c r="B41" s="6" t="s">
        <v>10</v>
      </c>
      <c r="C41" s="307"/>
      <c r="D41" s="232"/>
      <c r="E41" s="301"/>
      <c r="F41" s="216"/>
      <c r="G41" s="216"/>
      <c r="H41" s="216"/>
      <c r="I41" s="218"/>
      <c r="J41" s="216"/>
      <c r="K41" s="233"/>
      <c r="L41" s="14">
        <v>0.26600000000000001</v>
      </c>
      <c r="M41" s="41">
        <v>0.6</v>
      </c>
      <c r="N41" s="41"/>
      <c r="O41" s="194">
        <f>K40/L41/M41</f>
        <v>0.58444752380952381</v>
      </c>
    </row>
    <row r="42" spans="1:15" ht="15.75" thickBot="1" x14ac:dyDescent="0.3">
      <c r="A42" s="252" t="s">
        <v>87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4"/>
      <c r="N42" s="254"/>
      <c r="O42" s="255"/>
    </row>
    <row r="43" spans="1:15" x14ac:dyDescent="0.25">
      <c r="A43" s="11" t="s">
        <v>88</v>
      </c>
      <c r="B43" s="5" t="s">
        <v>9</v>
      </c>
      <c r="C43" s="304">
        <f>(Температуры!C9-Температуры!B9)/5*2+Температуры!B9</f>
        <v>130.4</v>
      </c>
      <c r="D43" s="226">
        <v>18</v>
      </c>
      <c r="E43" s="304">
        <f>Температуры!O60</f>
        <v>2.3588571428571425</v>
      </c>
      <c r="F43" s="226">
        <v>-12</v>
      </c>
      <c r="G43" s="226">
        <v>24</v>
      </c>
      <c r="H43" s="226">
        <v>350</v>
      </c>
      <c r="I43" s="217">
        <f>C43*(D43-E43)/(D43-F43)*G43*H43*0.000001*1.33</f>
        <v>0.75954891264000024</v>
      </c>
      <c r="J43" s="215">
        <f>J40</f>
        <v>7</v>
      </c>
      <c r="K43" s="227">
        <f>I43/J43</f>
        <v>0.10850698752000003</v>
      </c>
      <c r="L43" s="10">
        <v>0.72699999999999998</v>
      </c>
      <c r="M43" s="40"/>
      <c r="N43" s="40"/>
      <c r="O43" s="195">
        <f>K43/L43*1000</f>
        <v>149.2530777441541</v>
      </c>
    </row>
    <row r="44" spans="1:15" ht="15.75" thickBot="1" x14ac:dyDescent="0.3">
      <c r="A44" s="12" t="s">
        <v>89</v>
      </c>
      <c r="B44" s="18" t="s">
        <v>10</v>
      </c>
      <c r="C44" s="301"/>
      <c r="D44" s="216"/>
      <c r="E44" s="301"/>
      <c r="F44" s="216"/>
      <c r="G44" s="216"/>
      <c r="H44" s="216"/>
      <c r="I44" s="218"/>
      <c r="J44" s="216"/>
      <c r="K44" s="218"/>
      <c r="L44" s="14">
        <v>0.26600000000000001</v>
      </c>
      <c r="M44" s="318">
        <v>0.64500000000000002</v>
      </c>
      <c r="N44" s="41"/>
      <c r="O44" s="194">
        <f>K43/L44/M44</f>
        <v>0.63243566777408644</v>
      </c>
    </row>
    <row r="45" spans="1:15" x14ac:dyDescent="0.25">
      <c r="A45" s="112" t="s">
        <v>50</v>
      </c>
      <c r="B45" s="15"/>
      <c r="C45" s="161"/>
      <c r="D45" s="15"/>
      <c r="E45" s="161"/>
      <c r="F45" s="15"/>
      <c r="G45" s="15"/>
      <c r="H45" s="15"/>
      <c r="I45" s="15"/>
      <c r="J45" s="15"/>
      <c r="K45" s="15"/>
      <c r="L45" s="15"/>
      <c r="M45" s="15"/>
      <c r="N45" s="15"/>
      <c r="O45" s="113"/>
    </row>
    <row r="46" spans="1:15" x14ac:dyDescent="0.25">
      <c r="A46" s="112"/>
      <c r="B46" s="15"/>
      <c r="C46" s="161"/>
      <c r="D46" s="15"/>
      <c r="E46" s="161"/>
      <c r="F46" s="15"/>
      <c r="G46" s="15"/>
      <c r="H46" s="15"/>
      <c r="I46" s="15"/>
      <c r="J46" s="15"/>
      <c r="K46" s="15"/>
      <c r="L46" s="15"/>
      <c r="M46" s="15"/>
      <c r="N46" s="15"/>
      <c r="O46" s="113"/>
    </row>
    <row r="47" spans="1:15" x14ac:dyDescent="0.25">
      <c r="A47" s="114"/>
      <c r="B47" s="115"/>
      <c r="C47" s="162"/>
      <c r="D47" s="115"/>
      <c r="E47" s="162"/>
      <c r="F47" s="115"/>
      <c r="G47" s="115"/>
      <c r="H47" s="115"/>
      <c r="I47" s="115"/>
      <c r="J47" s="115"/>
      <c r="K47" s="115"/>
      <c r="L47" s="262"/>
      <c r="M47" s="262"/>
      <c r="N47" s="262"/>
      <c r="O47" s="263"/>
    </row>
    <row r="48" spans="1:15" x14ac:dyDescent="0.25">
      <c r="A48" s="26"/>
      <c r="C48" s="163"/>
      <c r="D48" s="38"/>
      <c r="E48" s="190"/>
      <c r="F48" s="38"/>
      <c r="G48" s="38"/>
      <c r="H48" s="38"/>
      <c r="I48" s="36"/>
      <c r="J48" s="38"/>
    </row>
    <row r="49" spans="1:10" x14ac:dyDescent="0.25">
      <c r="A49" s="26"/>
      <c r="C49" s="163"/>
      <c r="D49" s="38"/>
      <c r="E49" s="190"/>
      <c r="F49" s="38"/>
      <c r="G49" s="38"/>
      <c r="H49" s="38"/>
      <c r="I49" s="36"/>
      <c r="J49" s="38"/>
    </row>
    <row r="50" spans="1:10" x14ac:dyDescent="0.25">
      <c r="A50" s="26"/>
      <c r="I50" s="36"/>
      <c r="J50" s="38"/>
    </row>
    <row r="51" spans="1:10" x14ac:dyDescent="0.25">
      <c r="A51" s="26"/>
    </row>
    <row r="52" spans="1:10" x14ac:dyDescent="0.25">
      <c r="A52" s="26"/>
    </row>
    <row r="53" spans="1:10" x14ac:dyDescent="0.25">
      <c r="A53" s="26"/>
    </row>
    <row r="54" spans="1:10" x14ac:dyDescent="0.25">
      <c r="A54" s="26"/>
    </row>
    <row r="55" spans="1:10" x14ac:dyDescent="0.25">
      <c r="A55" s="26"/>
    </row>
    <row r="56" spans="1:10" x14ac:dyDescent="0.25">
      <c r="A56" s="26"/>
    </row>
    <row r="57" spans="1:10" x14ac:dyDescent="0.25">
      <c r="A57" s="26"/>
    </row>
    <row r="58" spans="1:10" x14ac:dyDescent="0.25">
      <c r="A58" s="26"/>
    </row>
    <row r="59" spans="1:10" x14ac:dyDescent="0.25">
      <c r="A59" s="26"/>
    </row>
    <row r="60" spans="1:10" x14ac:dyDescent="0.25">
      <c r="A60" s="26"/>
    </row>
    <row r="61" spans="1:10" x14ac:dyDescent="0.25">
      <c r="A61" s="26"/>
    </row>
    <row r="62" spans="1:10" x14ac:dyDescent="0.25">
      <c r="A62" s="26"/>
    </row>
    <row r="63" spans="1:10" x14ac:dyDescent="0.25">
      <c r="A63" s="26"/>
    </row>
    <row r="64" spans="1:10" x14ac:dyDescent="0.25">
      <c r="A64" s="26"/>
    </row>
    <row r="65" spans="1:1" x14ac:dyDescent="0.25">
      <c r="A65" s="26"/>
    </row>
    <row r="66" spans="1:1" x14ac:dyDescent="0.25">
      <c r="A66" s="26"/>
    </row>
    <row r="67" spans="1:1" x14ac:dyDescent="0.25">
      <c r="A67" s="26"/>
    </row>
    <row r="68" spans="1:1" x14ac:dyDescent="0.25">
      <c r="A68" s="26"/>
    </row>
    <row r="69" spans="1:1" x14ac:dyDescent="0.25">
      <c r="A69" s="26"/>
    </row>
    <row r="70" spans="1:1" x14ac:dyDescent="0.25">
      <c r="A70" s="26"/>
    </row>
    <row r="71" spans="1:1" x14ac:dyDescent="0.25">
      <c r="A71" s="26"/>
    </row>
    <row r="72" spans="1:1" x14ac:dyDescent="0.25">
      <c r="A72" s="26"/>
    </row>
    <row r="73" spans="1:1" x14ac:dyDescent="0.25">
      <c r="A73" s="26"/>
    </row>
    <row r="74" spans="1:1" x14ac:dyDescent="0.25">
      <c r="A74" s="26"/>
    </row>
    <row r="75" spans="1:1" x14ac:dyDescent="0.25">
      <c r="A75" s="26"/>
    </row>
    <row r="76" spans="1:1" x14ac:dyDescent="0.25">
      <c r="A76" s="26"/>
    </row>
    <row r="77" spans="1:1" x14ac:dyDescent="0.25">
      <c r="A77" s="26"/>
    </row>
    <row r="78" spans="1:1" x14ac:dyDescent="0.25">
      <c r="A78" s="26"/>
    </row>
    <row r="79" spans="1:1" x14ac:dyDescent="0.25">
      <c r="A79" s="26"/>
    </row>
    <row r="80" spans="1:1" x14ac:dyDescent="0.25">
      <c r="A80" s="26"/>
    </row>
    <row r="81" spans="1:1" x14ac:dyDescent="0.25">
      <c r="A81" s="26"/>
    </row>
    <row r="82" spans="1:1" x14ac:dyDescent="0.25">
      <c r="A82" s="26"/>
    </row>
    <row r="83" spans="1:1" x14ac:dyDescent="0.25">
      <c r="A83" s="26"/>
    </row>
    <row r="84" spans="1:1" x14ac:dyDescent="0.25">
      <c r="A84" s="26"/>
    </row>
    <row r="85" spans="1:1" x14ac:dyDescent="0.25">
      <c r="A85" s="26"/>
    </row>
    <row r="86" spans="1:1" x14ac:dyDescent="0.25">
      <c r="A86" s="26"/>
    </row>
    <row r="87" spans="1:1" x14ac:dyDescent="0.25">
      <c r="A87" s="26"/>
    </row>
    <row r="88" spans="1:1" x14ac:dyDescent="0.25">
      <c r="A88" s="26"/>
    </row>
    <row r="89" spans="1:1" x14ac:dyDescent="0.25">
      <c r="A89" s="26"/>
    </row>
    <row r="90" spans="1:1" x14ac:dyDescent="0.25">
      <c r="A90" s="26"/>
    </row>
    <row r="91" spans="1:1" x14ac:dyDescent="0.25">
      <c r="A91" s="26"/>
    </row>
    <row r="92" spans="1:1" x14ac:dyDescent="0.25">
      <c r="A92" s="26"/>
    </row>
    <row r="93" spans="1:1" x14ac:dyDescent="0.25">
      <c r="A93" s="26"/>
    </row>
    <row r="94" spans="1:1" x14ac:dyDescent="0.25">
      <c r="A94" s="26"/>
    </row>
    <row r="95" spans="1:1" x14ac:dyDescent="0.25">
      <c r="A95" s="26"/>
    </row>
    <row r="96" spans="1:1" x14ac:dyDescent="0.25">
      <c r="A96" s="26"/>
    </row>
    <row r="97" spans="1:1" x14ac:dyDescent="0.25">
      <c r="A97" s="26"/>
    </row>
    <row r="98" spans="1:1" x14ac:dyDescent="0.25">
      <c r="A98" s="26"/>
    </row>
    <row r="99" spans="1:1" x14ac:dyDescent="0.25">
      <c r="A99" s="26"/>
    </row>
    <row r="100" spans="1:1" x14ac:dyDescent="0.25">
      <c r="A100" s="26"/>
    </row>
    <row r="101" spans="1:1" x14ac:dyDescent="0.25">
      <c r="A101" s="26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6"/>
    </row>
    <row r="106" spans="1:1" x14ac:dyDescent="0.25">
      <c r="A106" s="26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6"/>
    </row>
    <row r="135" spans="1:1" x14ac:dyDescent="0.25">
      <c r="A135" s="26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6"/>
    </row>
    <row r="148" spans="1:1" x14ac:dyDescent="0.25">
      <c r="A148" s="26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  <row r="158" spans="1:1" x14ac:dyDescent="0.25">
      <c r="A158" s="26"/>
    </row>
    <row r="159" spans="1:1" x14ac:dyDescent="0.25">
      <c r="A159" s="26"/>
    </row>
    <row r="160" spans="1:1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6"/>
    </row>
    <row r="170" spans="1:1" x14ac:dyDescent="0.25">
      <c r="A170" s="26"/>
    </row>
    <row r="171" spans="1:1" x14ac:dyDescent="0.25">
      <c r="A171" s="26"/>
    </row>
    <row r="172" spans="1:1" x14ac:dyDescent="0.25">
      <c r="A172" s="26"/>
    </row>
    <row r="173" spans="1:1" x14ac:dyDescent="0.25">
      <c r="A173" s="26"/>
    </row>
    <row r="174" spans="1:1" x14ac:dyDescent="0.25">
      <c r="A174" s="26"/>
    </row>
    <row r="175" spans="1:1" x14ac:dyDescent="0.25">
      <c r="A175" s="26"/>
    </row>
    <row r="176" spans="1: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</sheetData>
  <mergeCells count="147">
    <mergeCell ref="L47:M47"/>
    <mergeCell ref="N47:O47"/>
    <mergeCell ref="I40:I41"/>
    <mergeCell ref="J40:J41"/>
    <mergeCell ref="K40:K41"/>
    <mergeCell ref="A42:O42"/>
    <mergeCell ref="C43:C44"/>
    <mergeCell ref="D43:D44"/>
    <mergeCell ref="E43:E44"/>
    <mergeCell ref="F43:F44"/>
    <mergeCell ref="G43:G44"/>
    <mergeCell ref="H43:H44"/>
    <mergeCell ref="A39:O39"/>
    <mergeCell ref="C40:C41"/>
    <mergeCell ref="D40:D41"/>
    <mergeCell ref="E40:E41"/>
    <mergeCell ref="F40:F41"/>
    <mergeCell ref="G40:G41"/>
    <mergeCell ref="H40:H41"/>
    <mergeCell ref="I43:I44"/>
    <mergeCell ref="J43:J44"/>
    <mergeCell ref="K43:K44"/>
    <mergeCell ref="A36:O36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33:O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A30:O30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A27:O27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A24:O24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A21:O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18:O18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A15:O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A12:O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K7:K8"/>
    <mergeCell ref="A9:O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3:M4"/>
    <mergeCell ref="N3:N4"/>
    <mergeCell ref="O3:O4"/>
    <mergeCell ref="A6:O6"/>
    <mergeCell ref="C7:C8"/>
    <mergeCell ref="D7:D8"/>
    <mergeCell ref="E7:E8"/>
    <mergeCell ref="F7:F8"/>
    <mergeCell ref="G7:G8"/>
    <mergeCell ref="H7:H8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I7:I8"/>
    <mergeCell ref="J7:J8"/>
  </mergeCells>
  <pageMargins left="0.7" right="0.7" top="0.75" bottom="0.75" header="0.3" footer="0.3"/>
  <pageSetup paperSize="9" scale="4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08"/>
  <sheetViews>
    <sheetView zoomScale="80" zoomScaleNormal="80" workbookViewId="0">
      <selection activeCell="P43" sqref="P43"/>
    </sheetView>
  </sheetViews>
  <sheetFormatPr defaultRowHeight="15" x14ac:dyDescent="0.25"/>
  <cols>
    <col min="2" max="2" width="7.5703125" style="7" customWidth="1"/>
    <col min="3" max="3" width="30.5703125" customWidth="1"/>
    <col min="4" max="4" width="23.140625" style="160" customWidth="1"/>
    <col min="5" max="5" width="27" customWidth="1"/>
    <col min="6" max="6" width="27" style="160" customWidth="1"/>
    <col min="7" max="7" width="27" customWidth="1"/>
    <col min="8" max="8" width="12.5703125" customWidth="1"/>
    <col min="9" max="9" width="15.140625" customWidth="1"/>
    <col min="10" max="10" width="26.42578125" customWidth="1"/>
    <col min="11" max="11" width="26" customWidth="1"/>
    <col min="12" max="12" width="25.85546875" customWidth="1"/>
    <col min="13" max="14" width="19.28515625" customWidth="1"/>
    <col min="15" max="15" width="19.28515625" hidden="1" customWidth="1"/>
    <col min="16" max="16" width="19.28515625" style="50" customWidth="1"/>
    <col min="18" max="18" width="11.85546875" customWidth="1"/>
    <col min="19" max="19" width="12.85546875" customWidth="1"/>
  </cols>
  <sheetData>
    <row r="1" spans="2:19" x14ac:dyDescent="0.25">
      <c r="C1" t="s">
        <v>302</v>
      </c>
    </row>
    <row r="2" spans="2:19" ht="15.75" thickBot="1" x14ac:dyDescent="0.3"/>
    <row r="3" spans="2:19" x14ac:dyDescent="0.25">
      <c r="B3" s="203" t="s">
        <v>0</v>
      </c>
      <c r="C3" s="197" t="s">
        <v>8</v>
      </c>
      <c r="D3" s="308" t="s">
        <v>254</v>
      </c>
      <c r="E3" s="310" t="s">
        <v>249</v>
      </c>
      <c r="F3" s="312" t="s">
        <v>250</v>
      </c>
      <c r="G3" s="197" t="s">
        <v>251</v>
      </c>
      <c r="H3" s="197" t="s">
        <v>252</v>
      </c>
      <c r="I3" s="197" t="s">
        <v>253</v>
      </c>
      <c r="J3" s="205" t="s">
        <v>4</v>
      </c>
      <c r="K3" s="205" t="s">
        <v>5</v>
      </c>
      <c r="L3" s="302" t="s">
        <v>147</v>
      </c>
      <c r="M3" s="199" t="s">
        <v>167</v>
      </c>
      <c r="N3" s="271" t="s">
        <v>154</v>
      </c>
      <c r="O3" s="237" t="s">
        <v>51</v>
      </c>
      <c r="P3" s="201" t="s">
        <v>301</v>
      </c>
    </row>
    <row r="4" spans="2:19" ht="75" customHeight="1" thickBot="1" x14ac:dyDescent="0.3">
      <c r="B4" s="204"/>
      <c r="C4" s="198"/>
      <c r="D4" s="309"/>
      <c r="E4" s="311"/>
      <c r="F4" s="313"/>
      <c r="G4" s="198"/>
      <c r="H4" s="198"/>
      <c r="I4" s="198"/>
      <c r="J4" s="206"/>
      <c r="K4" s="209"/>
      <c r="L4" s="303"/>
      <c r="M4" s="200"/>
      <c r="N4" s="272"/>
      <c r="O4" s="238"/>
      <c r="P4" s="202"/>
    </row>
    <row r="5" spans="2:19" s="193" customFormat="1" ht="15.75" thickBot="1" x14ac:dyDescent="0.3">
      <c r="B5" s="191">
        <v>1</v>
      </c>
      <c r="C5" s="192">
        <v>2</v>
      </c>
      <c r="D5" s="191">
        <v>3</v>
      </c>
      <c r="E5" s="192">
        <v>4</v>
      </c>
      <c r="F5" s="191">
        <v>5</v>
      </c>
      <c r="G5" s="192">
        <v>6</v>
      </c>
      <c r="H5" s="191">
        <v>7</v>
      </c>
      <c r="I5" s="192">
        <v>8</v>
      </c>
      <c r="J5" s="191">
        <v>9</v>
      </c>
      <c r="K5" s="192">
        <v>10</v>
      </c>
      <c r="L5" s="191">
        <v>11</v>
      </c>
      <c r="M5" s="192">
        <v>12</v>
      </c>
      <c r="N5" s="191">
        <v>13</v>
      </c>
      <c r="O5" s="192">
        <v>14</v>
      </c>
      <c r="P5" s="191">
        <v>15</v>
      </c>
    </row>
    <row r="6" spans="2:19" ht="15.75" thickBot="1" x14ac:dyDescent="0.3">
      <c r="B6" s="219" t="s">
        <v>241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1"/>
    </row>
    <row r="7" spans="2:19" x14ac:dyDescent="0.25">
      <c r="B7" s="8" t="s">
        <v>6</v>
      </c>
      <c r="C7" s="9" t="s">
        <v>9</v>
      </c>
      <c r="D7" s="300">
        <f>(Температуры!D9-Температуры!C9)/5*4+Температуры!C9</f>
        <v>138.80000000000001</v>
      </c>
      <c r="E7" s="215">
        <v>18</v>
      </c>
      <c r="F7" s="300">
        <f>Температуры!O16</f>
        <v>-0.39781818181818157</v>
      </c>
      <c r="G7" s="215">
        <v>-19</v>
      </c>
      <c r="H7" s="215">
        <v>24</v>
      </c>
      <c r="I7" s="215">
        <v>275</v>
      </c>
      <c r="J7" s="217">
        <f>D7*(E7-F7)/(E7-G7)*H7*I7*0.000001*1.33</f>
        <v>0.6058284179027027</v>
      </c>
      <c r="K7" s="215">
        <v>7</v>
      </c>
      <c r="L7" s="217">
        <f>J7/K7</f>
        <v>8.6546916843243241E-2</v>
      </c>
      <c r="M7" s="10">
        <v>0.72699999999999998</v>
      </c>
      <c r="N7" s="40"/>
      <c r="O7" s="40"/>
      <c r="P7" s="195">
        <f>L7/M7*1000</f>
        <v>119.04665315439236</v>
      </c>
      <c r="Q7">
        <f>S7-R7</f>
        <v>275</v>
      </c>
      <c r="R7" s="319">
        <v>43732</v>
      </c>
      <c r="S7" s="319">
        <v>44007</v>
      </c>
    </row>
    <row r="8" spans="2:19" ht="15.75" thickBot="1" x14ac:dyDescent="0.3">
      <c r="B8" s="12" t="s">
        <v>7</v>
      </c>
      <c r="C8" s="13" t="s">
        <v>10</v>
      </c>
      <c r="D8" s="301"/>
      <c r="E8" s="216"/>
      <c r="F8" s="301"/>
      <c r="G8" s="216"/>
      <c r="H8" s="216"/>
      <c r="I8" s="216"/>
      <c r="J8" s="218"/>
      <c r="K8" s="216"/>
      <c r="L8" s="218"/>
      <c r="M8" s="14">
        <v>0.26600000000000001</v>
      </c>
      <c r="N8" s="318">
        <v>0.56000000000000005</v>
      </c>
      <c r="O8" s="41"/>
      <c r="P8" s="194">
        <f>L7/M8/N8</f>
        <v>0.58100776613348037</v>
      </c>
    </row>
    <row r="9" spans="2:19" ht="15.75" thickBot="1" x14ac:dyDescent="0.3">
      <c r="B9" s="210" t="s">
        <v>242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2"/>
    </row>
    <row r="10" spans="2:19" x14ac:dyDescent="0.25">
      <c r="B10" s="8" t="s">
        <v>11</v>
      </c>
      <c r="C10" s="9" t="s">
        <v>9</v>
      </c>
      <c r="D10" s="300">
        <f>Температуры!G9</f>
        <v>151</v>
      </c>
      <c r="E10" s="215">
        <v>20</v>
      </c>
      <c r="F10" s="300">
        <f>Температуры!O20</f>
        <v>-6.396140350877193</v>
      </c>
      <c r="G10" s="215">
        <v>-35</v>
      </c>
      <c r="H10" s="215">
        <v>24</v>
      </c>
      <c r="I10" s="215">
        <v>285</v>
      </c>
      <c r="J10" s="217">
        <f>D10*(E10-F10)/(E10-G10)*H10*I10*0.000001*1.33</f>
        <v>0.65926865760000009</v>
      </c>
      <c r="K10" s="215">
        <f>K7</f>
        <v>7</v>
      </c>
      <c r="L10" s="217">
        <f>J10/K10</f>
        <v>9.4181236800000012E-2</v>
      </c>
      <c r="M10" s="10">
        <v>0.72699999999999998</v>
      </c>
      <c r="N10" s="40"/>
      <c r="O10" s="40"/>
      <c r="P10" s="195">
        <f>L10/M10*1000</f>
        <v>129.54778101788173</v>
      </c>
      <c r="Q10">
        <f t="shared" ref="Q10:Q40" si="0">S10-R10</f>
        <v>279</v>
      </c>
      <c r="R10" s="319">
        <v>43718</v>
      </c>
      <c r="S10" s="319">
        <v>43997</v>
      </c>
    </row>
    <row r="11" spans="2:19" ht="15.75" thickBot="1" x14ac:dyDescent="0.3">
      <c r="B11" s="16" t="s">
        <v>12</v>
      </c>
      <c r="C11" s="13" t="s">
        <v>10</v>
      </c>
      <c r="D11" s="301"/>
      <c r="E11" s="216"/>
      <c r="F11" s="301"/>
      <c r="G11" s="216"/>
      <c r="H11" s="216"/>
      <c r="I11" s="216"/>
      <c r="J11" s="218"/>
      <c r="K11" s="216"/>
      <c r="L11" s="218"/>
      <c r="M11" s="14">
        <v>0.26600000000000001</v>
      </c>
      <c r="N11" s="41">
        <v>0.6</v>
      </c>
      <c r="O11" s="41"/>
      <c r="P11" s="194">
        <f>L10/M11/N11</f>
        <v>0.59010800000000008</v>
      </c>
    </row>
    <row r="12" spans="2:19" ht="15.75" thickBot="1" x14ac:dyDescent="0.3">
      <c r="B12" s="210" t="s">
        <v>15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2"/>
    </row>
    <row r="13" spans="2:19" x14ac:dyDescent="0.25">
      <c r="B13" s="8" t="s">
        <v>17</v>
      </c>
      <c r="C13" s="9" t="s">
        <v>165</v>
      </c>
      <c r="D13" s="300">
        <f>D10</f>
        <v>151</v>
      </c>
      <c r="E13" s="215">
        <v>20</v>
      </c>
      <c r="F13" s="300">
        <f>Температуры!O24</f>
        <v>-6.396140350877193</v>
      </c>
      <c r="G13" s="215">
        <v>-35</v>
      </c>
      <c r="H13" s="215">
        <v>24</v>
      </c>
      <c r="I13" s="215">
        <v>285</v>
      </c>
      <c r="J13" s="217">
        <f>D13*(E13-F13)/(E13-G13)*H13*I13*0.000001*1.33</f>
        <v>0.65926865760000009</v>
      </c>
      <c r="K13" s="215">
        <f>K7</f>
        <v>7</v>
      </c>
      <c r="L13" s="217">
        <f>J13/K13</f>
        <v>9.4181236800000012E-2</v>
      </c>
      <c r="M13" s="10">
        <v>0.72699999999999998</v>
      </c>
      <c r="N13" s="40"/>
      <c r="O13" s="40"/>
      <c r="P13" s="195">
        <f>L13/M13*1000</f>
        <v>129.54778101788173</v>
      </c>
      <c r="Q13">
        <f t="shared" si="0"/>
        <v>274</v>
      </c>
      <c r="R13" s="319">
        <v>43723</v>
      </c>
      <c r="S13" s="319">
        <v>43997</v>
      </c>
    </row>
    <row r="14" spans="2:19" ht="15.75" thickBot="1" x14ac:dyDescent="0.3">
      <c r="B14" s="12" t="s">
        <v>18</v>
      </c>
      <c r="C14" s="13" t="s">
        <v>10</v>
      </c>
      <c r="D14" s="301"/>
      <c r="E14" s="216"/>
      <c r="F14" s="301"/>
      <c r="G14" s="216"/>
      <c r="H14" s="216"/>
      <c r="I14" s="216"/>
      <c r="J14" s="218"/>
      <c r="K14" s="216"/>
      <c r="L14" s="218"/>
      <c r="M14" s="14">
        <v>0.26600000000000001</v>
      </c>
      <c r="N14" s="41">
        <v>0.6</v>
      </c>
      <c r="O14" s="41"/>
      <c r="P14" s="194">
        <f>L13/M14/N14</f>
        <v>0.59010800000000008</v>
      </c>
    </row>
    <row r="15" spans="2:19" ht="15.75" thickBot="1" x14ac:dyDescent="0.3">
      <c r="B15" s="210" t="s">
        <v>243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2"/>
    </row>
    <row r="16" spans="2:19" x14ac:dyDescent="0.25">
      <c r="B16" s="8" t="s">
        <v>21</v>
      </c>
      <c r="C16" s="9" t="s">
        <v>165</v>
      </c>
      <c r="D16" s="300">
        <f>D19</f>
        <v>149.4</v>
      </c>
      <c r="E16" s="215">
        <v>20</v>
      </c>
      <c r="F16" s="300">
        <f>F19</f>
        <v>-5.363157894736843</v>
      </c>
      <c r="G16" s="215">
        <f>G19</f>
        <v>-31</v>
      </c>
      <c r="H16" s="215">
        <v>24</v>
      </c>
      <c r="I16" s="215">
        <v>276</v>
      </c>
      <c r="J16" s="217">
        <f>D16*(E16-F16)/(E16-G16)*H16*I16*0.000001*1.45</f>
        <v>0.71362831385758518</v>
      </c>
      <c r="K16" s="215">
        <f>K7</f>
        <v>7</v>
      </c>
      <c r="L16" s="217">
        <f>J16/K16</f>
        <v>0.10194690197965503</v>
      </c>
      <c r="M16" s="10">
        <v>0.72699999999999998</v>
      </c>
      <c r="N16" s="40"/>
      <c r="O16" s="40"/>
      <c r="P16" s="195">
        <f>L16/M16*1000</f>
        <v>140.2295763131431</v>
      </c>
      <c r="Q16">
        <f t="shared" si="0"/>
        <v>274</v>
      </c>
      <c r="R16" s="319">
        <v>43718</v>
      </c>
      <c r="S16" s="319">
        <v>43992</v>
      </c>
    </row>
    <row r="17" spans="2:19" ht="15.75" thickBot="1" x14ac:dyDescent="0.3">
      <c r="B17" s="12" t="s">
        <v>22</v>
      </c>
      <c r="C17" s="13" t="s">
        <v>10</v>
      </c>
      <c r="D17" s="301"/>
      <c r="E17" s="216"/>
      <c r="F17" s="301"/>
      <c r="G17" s="216"/>
      <c r="H17" s="216"/>
      <c r="I17" s="216"/>
      <c r="J17" s="218"/>
      <c r="K17" s="216"/>
      <c r="L17" s="218"/>
      <c r="M17" s="14">
        <v>0.26600000000000001</v>
      </c>
      <c r="N17" s="41">
        <v>0.6</v>
      </c>
      <c r="O17" s="41"/>
      <c r="P17" s="194">
        <f>L16/M17/N17</f>
        <v>0.63876504999783856</v>
      </c>
    </row>
    <row r="18" spans="2:19" ht="15.75" thickBot="1" x14ac:dyDescent="0.3">
      <c r="B18" s="210" t="s">
        <v>268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2"/>
    </row>
    <row r="19" spans="2:19" x14ac:dyDescent="0.25">
      <c r="B19" s="8" t="s">
        <v>24</v>
      </c>
      <c r="C19" s="9" t="s">
        <v>9</v>
      </c>
      <c r="D19" s="300">
        <f>(Температуры!G9-Температуры!F9)/5*1+Температуры!F9</f>
        <v>149.4</v>
      </c>
      <c r="E19" s="215">
        <v>20</v>
      </c>
      <c r="F19" s="300">
        <f>Температуры!O28</f>
        <v>-5.363157894736843</v>
      </c>
      <c r="G19" s="215">
        <v>-31</v>
      </c>
      <c r="H19" s="215">
        <v>24</v>
      </c>
      <c r="I19" s="215">
        <v>285</v>
      </c>
      <c r="J19" s="217">
        <f>D19*(E19-F19)/(E19-G19)*H19*I19*0.000001*1.33</f>
        <v>0.67591407388235303</v>
      </c>
      <c r="K19" s="215">
        <f>K7</f>
        <v>7</v>
      </c>
      <c r="L19" s="217">
        <f>J19/K19</f>
        <v>9.6559153411764714E-2</v>
      </c>
      <c r="M19" s="10">
        <v>0.72699999999999998</v>
      </c>
      <c r="N19" s="40"/>
      <c r="O19" s="40"/>
      <c r="P19" s="195">
        <f>L19/M19*1000</f>
        <v>132.81864293227608</v>
      </c>
      <c r="Q19">
        <f t="shared" si="0"/>
        <v>285</v>
      </c>
      <c r="R19" s="319">
        <v>43720</v>
      </c>
      <c r="S19" s="319">
        <v>44005</v>
      </c>
    </row>
    <row r="20" spans="2:19" ht="15.75" thickBot="1" x14ac:dyDescent="0.3">
      <c r="B20" s="12" t="s">
        <v>25</v>
      </c>
      <c r="C20" s="13" t="s">
        <v>10</v>
      </c>
      <c r="D20" s="301"/>
      <c r="E20" s="216"/>
      <c r="F20" s="301"/>
      <c r="G20" s="216"/>
      <c r="H20" s="216"/>
      <c r="I20" s="216"/>
      <c r="J20" s="218"/>
      <c r="K20" s="216"/>
      <c r="L20" s="218"/>
      <c r="M20" s="14">
        <v>0.26600000000000001</v>
      </c>
      <c r="N20" s="41">
        <v>0.6</v>
      </c>
      <c r="O20" s="41"/>
      <c r="P20" s="194">
        <f>L19/M20/N20</f>
        <v>0.60500722689075637</v>
      </c>
    </row>
    <row r="21" spans="2:19" ht="15.75" thickBot="1" x14ac:dyDescent="0.3">
      <c r="B21" s="222" t="s">
        <v>244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4"/>
    </row>
    <row r="22" spans="2:19" x14ac:dyDescent="0.25">
      <c r="B22" s="11" t="s">
        <v>27</v>
      </c>
      <c r="C22" s="9" t="s">
        <v>9</v>
      </c>
      <c r="D22" s="304">
        <f>(Температуры!G9-Температуры!F9)/5*2+Температуры!F9</f>
        <v>149.80000000000001</v>
      </c>
      <c r="E22" s="226">
        <v>20</v>
      </c>
      <c r="F22" s="304">
        <f>Температуры!O32</f>
        <v>-6.1113553113553118</v>
      </c>
      <c r="G22" s="226">
        <v>-32</v>
      </c>
      <c r="H22" s="226">
        <v>24</v>
      </c>
      <c r="I22" s="226">
        <v>273</v>
      </c>
      <c r="J22" s="217">
        <f>D22*(E22-F22)/(E22-G22)*H22*I22*0.000001*1.33</f>
        <v>0.65548599027692311</v>
      </c>
      <c r="K22" s="215">
        <f>K7</f>
        <v>7</v>
      </c>
      <c r="L22" s="227">
        <f>J22/K22</f>
        <v>9.3640855753846161E-2</v>
      </c>
      <c r="M22" s="10">
        <v>0.72699999999999998</v>
      </c>
      <c r="N22" s="40"/>
      <c r="O22" s="40"/>
      <c r="P22" s="195">
        <f>L22/M22*1000</f>
        <v>128.80447834091632</v>
      </c>
      <c r="Q22">
        <f t="shared" si="0"/>
        <v>290</v>
      </c>
      <c r="R22" s="319">
        <v>43718</v>
      </c>
      <c r="S22" s="319">
        <v>44008</v>
      </c>
    </row>
    <row r="23" spans="2:19" ht="15.75" thickBot="1" x14ac:dyDescent="0.3">
      <c r="B23" s="12" t="s">
        <v>28</v>
      </c>
      <c r="C23" s="13" t="s">
        <v>10</v>
      </c>
      <c r="D23" s="301"/>
      <c r="E23" s="216"/>
      <c r="F23" s="301"/>
      <c r="G23" s="216"/>
      <c r="H23" s="216"/>
      <c r="I23" s="216"/>
      <c r="J23" s="218"/>
      <c r="K23" s="216"/>
      <c r="L23" s="218"/>
      <c r="M23" s="14">
        <v>0.26600000000000001</v>
      </c>
      <c r="N23" s="41">
        <v>0.6</v>
      </c>
      <c r="O23" s="41"/>
      <c r="P23" s="194">
        <f>L22/M23/N23</f>
        <v>0.58672215384615389</v>
      </c>
    </row>
    <row r="24" spans="2:19" ht="15.75" thickBot="1" x14ac:dyDescent="0.3">
      <c r="B24" s="228" t="s">
        <v>245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30"/>
    </row>
    <row r="25" spans="2:19" x14ac:dyDescent="0.25">
      <c r="B25" s="11" t="s">
        <v>29</v>
      </c>
      <c r="C25" s="9" t="s">
        <v>9</v>
      </c>
      <c r="D25" s="304">
        <f>D22</f>
        <v>149.80000000000001</v>
      </c>
      <c r="E25" s="226">
        <v>20</v>
      </c>
      <c r="F25" s="304">
        <f>Температуры!O36</f>
        <v>-4.4040892193308556</v>
      </c>
      <c r="G25" s="226">
        <v>-32</v>
      </c>
      <c r="H25" s="226">
        <v>24</v>
      </c>
      <c r="I25" s="226">
        <v>269</v>
      </c>
      <c r="J25" s="217">
        <f>D25*(E25-F25)/(E25-G25)*H25*I25*0.000001*1.455</f>
        <v>0.6603855910615386</v>
      </c>
      <c r="K25" s="215">
        <f>K7</f>
        <v>7</v>
      </c>
      <c r="L25" s="227">
        <f>J25/K25</f>
        <v>9.4340798723076949E-2</v>
      </c>
      <c r="M25" s="10">
        <v>0.72699999999999998</v>
      </c>
      <c r="N25" s="40"/>
      <c r="O25" s="40"/>
      <c r="P25" s="195">
        <f>L25/M25*1000</f>
        <v>129.76726096709345</v>
      </c>
      <c r="Q25">
        <f t="shared" si="0"/>
        <v>274</v>
      </c>
      <c r="R25" s="319">
        <v>43723</v>
      </c>
      <c r="S25" s="319">
        <v>43997</v>
      </c>
    </row>
    <row r="26" spans="2:19" ht="15.75" thickBot="1" x14ac:dyDescent="0.3">
      <c r="B26" s="23" t="s">
        <v>30</v>
      </c>
      <c r="C26" s="6" t="s">
        <v>10</v>
      </c>
      <c r="D26" s="307"/>
      <c r="E26" s="232"/>
      <c r="F26" s="301"/>
      <c r="G26" s="216"/>
      <c r="H26" s="216"/>
      <c r="I26" s="216"/>
      <c r="J26" s="218"/>
      <c r="K26" s="216"/>
      <c r="L26" s="233"/>
      <c r="M26" s="14">
        <v>0.26600000000000001</v>
      </c>
      <c r="N26" s="318">
        <v>0.56000000000000005</v>
      </c>
      <c r="O26" s="41"/>
      <c r="P26" s="194">
        <f>L25/M26/N26</f>
        <v>0.63332974438155831</v>
      </c>
    </row>
    <row r="27" spans="2:19" ht="15.75" thickBot="1" x14ac:dyDescent="0.3">
      <c r="B27" s="222" t="s">
        <v>246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4"/>
    </row>
    <row r="28" spans="2:19" x14ac:dyDescent="0.25">
      <c r="B28" s="11" t="s">
        <v>33</v>
      </c>
      <c r="C28" s="9" t="s">
        <v>9</v>
      </c>
      <c r="D28" s="304">
        <f>D25</f>
        <v>149.80000000000001</v>
      </c>
      <c r="E28" s="226">
        <v>20</v>
      </c>
      <c r="F28" s="304">
        <f>Температуры!O40</f>
        <v>-4.0527075812274367</v>
      </c>
      <c r="G28" s="226">
        <f>G25</f>
        <v>-32</v>
      </c>
      <c r="H28" s="226">
        <v>24</v>
      </c>
      <c r="I28" s="226">
        <f>Q28</f>
        <v>277</v>
      </c>
      <c r="J28" s="217">
        <f>D28*(E28-F28)/(E28-G28)*H28*I28*0.000001*1.455</f>
        <v>0.67023398464615391</v>
      </c>
      <c r="K28" s="215">
        <f>K7</f>
        <v>7</v>
      </c>
      <c r="L28" s="227">
        <f>J28/K28</f>
        <v>9.5747712092307702E-2</v>
      </c>
      <c r="M28" s="10">
        <v>0.72699999999999998</v>
      </c>
      <c r="N28" s="40"/>
      <c r="O28" s="40"/>
      <c r="P28" s="195">
        <f>L28/M28*1000</f>
        <v>131.7024925616337</v>
      </c>
      <c r="Q28">
        <f t="shared" si="0"/>
        <v>277</v>
      </c>
      <c r="R28" s="319">
        <v>43727</v>
      </c>
      <c r="S28" s="319">
        <v>44004</v>
      </c>
    </row>
    <row r="29" spans="2:19" ht="15.75" thickBot="1" x14ac:dyDescent="0.3">
      <c r="B29" s="12" t="s">
        <v>34</v>
      </c>
      <c r="C29" s="13" t="s">
        <v>10</v>
      </c>
      <c r="D29" s="301"/>
      <c r="E29" s="216"/>
      <c r="F29" s="301"/>
      <c r="G29" s="216"/>
      <c r="H29" s="216"/>
      <c r="I29" s="216"/>
      <c r="J29" s="218"/>
      <c r="K29" s="216"/>
      <c r="L29" s="218"/>
      <c r="M29" s="14">
        <v>0.26600000000000001</v>
      </c>
      <c r="N29" s="318">
        <v>0.56000000000000005</v>
      </c>
      <c r="O29" s="41"/>
      <c r="P29" s="194">
        <f>L28/M29/N29</f>
        <v>0.64277465153267777</v>
      </c>
    </row>
    <row r="30" spans="2:19" ht="15.75" thickBot="1" x14ac:dyDescent="0.3">
      <c r="B30" s="210" t="s">
        <v>247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2"/>
    </row>
    <row r="31" spans="2:19" x14ac:dyDescent="0.25">
      <c r="B31" s="11" t="s">
        <v>35</v>
      </c>
      <c r="C31" s="9" t="s">
        <v>9</v>
      </c>
      <c r="D31" s="300">
        <f>(Температуры!G9-Температуры!F9)/5*4+Температуры!F9</f>
        <v>150.6</v>
      </c>
      <c r="E31" s="215">
        <v>20</v>
      </c>
      <c r="F31" s="300">
        <f>Температуры!O44</f>
        <v>-3.9444444444444446</v>
      </c>
      <c r="G31" s="215">
        <v>-34</v>
      </c>
      <c r="H31" s="215">
        <v>24</v>
      </c>
      <c r="I31" s="215">
        <v>270</v>
      </c>
      <c r="J31" s="217">
        <f>D31*(E31-F31)/(E31-G31)*H31*I31*0.000001*1.45</f>
        <v>0.62744979999999995</v>
      </c>
      <c r="K31" s="215">
        <f>K7</f>
        <v>7</v>
      </c>
      <c r="L31" s="217">
        <f>J31/K31</f>
        <v>8.9635685714285707E-2</v>
      </c>
      <c r="M31" s="10">
        <v>0.72699999999999998</v>
      </c>
      <c r="N31" s="40"/>
      <c r="O31" s="40"/>
      <c r="P31" s="195">
        <f>L31/M31*1000</f>
        <v>123.29530359599134</v>
      </c>
      <c r="Q31">
        <f t="shared" si="0"/>
        <v>269</v>
      </c>
      <c r="R31" s="319">
        <v>43739</v>
      </c>
      <c r="S31" s="319">
        <v>44008</v>
      </c>
    </row>
    <row r="32" spans="2:19" ht="15.75" thickBot="1" x14ac:dyDescent="0.3">
      <c r="B32" s="12" t="s">
        <v>36</v>
      </c>
      <c r="C32" s="13" t="s">
        <v>10</v>
      </c>
      <c r="D32" s="301"/>
      <c r="E32" s="216"/>
      <c r="F32" s="301"/>
      <c r="G32" s="216"/>
      <c r="H32" s="216"/>
      <c r="I32" s="216"/>
      <c r="J32" s="218"/>
      <c r="K32" s="216"/>
      <c r="L32" s="218"/>
      <c r="M32" s="14">
        <v>0.26600000000000001</v>
      </c>
      <c r="N32" s="318">
        <v>0.56000000000000005</v>
      </c>
      <c r="O32" s="41"/>
      <c r="P32" s="194">
        <f>L31/M32/N32</f>
        <v>0.6017433251496086</v>
      </c>
    </row>
    <row r="33" spans="2:19" ht="15.75" thickBot="1" x14ac:dyDescent="0.3">
      <c r="B33" s="210" t="s">
        <v>248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2"/>
    </row>
    <row r="34" spans="2:19" x14ac:dyDescent="0.25">
      <c r="B34" s="11" t="s">
        <v>39</v>
      </c>
      <c r="C34" s="5" t="s">
        <v>166</v>
      </c>
      <c r="D34" s="305">
        <f>(Температуры!H9-Температуры!G9)/5*3+Температуры!G9</f>
        <v>155.19999999999999</v>
      </c>
      <c r="E34" s="234">
        <v>20</v>
      </c>
      <c r="F34" s="304">
        <f>Температуры!O48</f>
        <v>-7.5836653386454183</v>
      </c>
      <c r="G34" s="226">
        <v>-38</v>
      </c>
      <c r="H34" s="226">
        <v>24</v>
      </c>
      <c r="I34" s="226">
        <v>251</v>
      </c>
      <c r="J34" s="217">
        <f>D34*(E34-F34)/(E34-G34)*H34*I34*0.000001*1.33</f>
        <v>0.59136048662068952</v>
      </c>
      <c r="K34" s="215">
        <f>K7</f>
        <v>7</v>
      </c>
      <c r="L34" s="235">
        <f>J34/K34</f>
        <v>8.4480069517241366E-2</v>
      </c>
      <c r="M34" s="10">
        <v>0.72699999999999998</v>
      </c>
      <c r="N34" s="40"/>
      <c r="O34" s="40"/>
      <c r="P34" s="195">
        <f>L34/M34*1000</f>
        <v>116.20367196319307</v>
      </c>
      <c r="Q34">
        <f t="shared" si="0"/>
        <v>259</v>
      </c>
      <c r="R34" s="319">
        <v>43723</v>
      </c>
      <c r="S34" s="319">
        <v>43982</v>
      </c>
    </row>
    <row r="35" spans="2:19" ht="15.75" thickBot="1" x14ac:dyDescent="0.3">
      <c r="B35" s="12" t="s">
        <v>40</v>
      </c>
      <c r="C35" s="13" t="s">
        <v>10</v>
      </c>
      <c r="D35" s="306"/>
      <c r="E35" s="206"/>
      <c r="F35" s="301"/>
      <c r="G35" s="216"/>
      <c r="H35" s="216"/>
      <c r="I35" s="216"/>
      <c r="J35" s="218"/>
      <c r="K35" s="216"/>
      <c r="L35" s="236"/>
      <c r="M35" s="14">
        <v>0.26600000000000001</v>
      </c>
      <c r="N35" s="318">
        <v>0.56000000000000005</v>
      </c>
      <c r="O35" s="41"/>
      <c r="P35" s="194">
        <f>L34/M35/N35</f>
        <v>0.56713258268824751</v>
      </c>
    </row>
    <row r="36" spans="2:19" ht="15.75" thickBot="1" x14ac:dyDescent="0.3">
      <c r="B36" s="276" t="s">
        <v>41</v>
      </c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8"/>
    </row>
    <row r="37" spans="2:19" x14ac:dyDescent="0.25">
      <c r="B37" s="11" t="s">
        <v>43</v>
      </c>
      <c r="C37" s="9" t="s">
        <v>9</v>
      </c>
      <c r="D37" s="304">
        <f>D7</f>
        <v>138.80000000000001</v>
      </c>
      <c r="E37" s="226">
        <v>18</v>
      </c>
      <c r="F37" s="304">
        <f>Температуры!O52</f>
        <v>-0.58296296296296279</v>
      </c>
      <c r="G37" s="226">
        <f>G7</f>
        <v>-19</v>
      </c>
      <c r="H37" s="226">
        <v>24</v>
      </c>
      <c r="I37" s="226">
        <f>Q37</f>
        <v>270</v>
      </c>
      <c r="J37" s="217">
        <f>D37*(E37-F37)/(E37-G37)*H37*I37*0.000001*1.33</f>
        <v>0.60079920622702709</v>
      </c>
      <c r="K37" s="215">
        <f>K34</f>
        <v>7</v>
      </c>
      <c r="L37" s="227">
        <f>J37/K37</f>
        <v>8.5828458032432442E-2</v>
      </c>
      <c r="M37" s="10">
        <v>0.72699999999999998</v>
      </c>
      <c r="N37" s="40"/>
      <c r="O37" s="40"/>
      <c r="P37" s="195">
        <f>L37/M37*1000</f>
        <v>118.05840169523033</v>
      </c>
      <c r="Q37">
        <f t="shared" si="0"/>
        <v>270</v>
      </c>
      <c r="R37" s="319">
        <v>43731</v>
      </c>
      <c r="S37" s="319">
        <v>44001</v>
      </c>
    </row>
    <row r="38" spans="2:19" ht="15.75" thickBot="1" x14ac:dyDescent="0.3">
      <c r="B38" s="12" t="s">
        <v>44</v>
      </c>
      <c r="C38" s="13" t="s">
        <v>10</v>
      </c>
      <c r="D38" s="301"/>
      <c r="E38" s="216"/>
      <c r="F38" s="301"/>
      <c r="G38" s="216"/>
      <c r="H38" s="216"/>
      <c r="I38" s="216"/>
      <c r="J38" s="218"/>
      <c r="K38" s="216"/>
      <c r="L38" s="218"/>
      <c r="M38" s="14">
        <v>0.26600000000000001</v>
      </c>
      <c r="N38" s="318">
        <v>0.56000000000000005</v>
      </c>
      <c r="O38" s="41"/>
      <c r="P38" s="194">
        <f>L37/M38/N38</f>
        <v>0.57618460011031436</v>
      </c>
    </row>
    <row r="39" spans="2:19" ht="15.75" thickBot="1" x14ac:dyDescent="0.3">
      <c r="B39" s="279" t="s">
        <v>45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1"/>
    </row>
    <row r="40" spans="2:19" x14ac:dyDescent="0.25">
      <c r="B40" s="11" t="s">
        <v>47</v>
      </c>
      <c r="C40" s="9" t="s">
        <v>9</v>
      </c>
      <c r="D40" s="304">
        <f>D31</f>
        <v>150.6</v>
      </c>
      <c r="E40" s="226">
        <v>20</v>
      </c>
      <c r="F40" s="304">
        <f>Температуры!O56</f>
        <v>-6.7689781021897808</v>
      </c>
      <c r="G40" s="226">
        <v>-34</v>
      </c>
      <c r="H40" s="226">
        <v>24</v>
      </c>
      <c r="I40" s="226">
        <v>274</v>
      </c>
      <c r="J40" s="217">
        <f>D40*(E40-F40)/(E40-G40)*H40*I40*0.000001*1.33</f>
        <v>0.65294477360000003</v>
      </c>
      <c r="K40" s="215">
        <f>K37</f>
        <v>7</v>
      </c>
      <c r="L40" s="227">
        <f>J40/K40</f>
        <v>9.3277824800000006E-2</v>
      </c>
      <c r="M40" s="10">
        <v>0.72699999999999998</v>
      </c>
      <c r="N40" s="40"/>
      <c r="O40" s="40"/>
      <c r="P40" s="195">
        <f>L40/M40*1000</f>
        <v>128.3051235213205</v>
      </c>
      <c r="Q40">
        <f t="shared" si="0"/>
        <v>270</v>
      </c>
      <c r="R40" s="319">
        <v>43727</v>
      </c>
      <c r="S40" s="319">
        <v>43997</v>
      </c>
    </row>
    <row r="41" spans="2:19" ht="15.75" thickBot="1" x14ac:dyDescent="0.3">
      <c r="B41" s="23" t="s">
        <v>48</v>
      </c>
      <c r="C41" s="6" t="s">
        <v>10</v>
      </c>
      <c r="D41" s="307"/>
      <c r="E41" s="232"/>
      <c r="F41" s="301"/>
      <c r="G41" s="216"/>
      <c r="H41" s="216"/>
      <c r="I41" s="216"/>
      <c r="J41" s="218"/>
      <c r="K41" s="216"/>
      <c r="L41" s="233"/>
      <c r="M41" s="14">
        <v>0.26600000000000001</v>
      </c>
      <c r="N41" s="41">
        <v>0.6</v>
      </c>
      <c r="O41" s="41"/>
      <c r="P41" s="194">
        <f>L40/M41/N41</f>
        <v>0.58444752380952381</v>
      </c>
    </row>
    <row r="42" spans="2:19" ht="15.75" thickBot="1" x14ac:dyDescent="0.3">
      <c r="B42" s="252" t="s">
        <v>87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4"/>
      <c r="O42" s="254"/>
      <c r="P42" s="255"/>
    </row>
    <row r="43" spans="2:19" x14ac:dyDescent="0.25">
      <c r="B43" s="11" t="s">
        <v>88</v>
      </c>
      <c r="C43" s="5" t="s">
        <v>9</v>
      </c>
      <c r="D43" s="304">
        <f>(Температуры!C9-Температуры!B9)/5*2+Температуры!B9</f>
        <v>130.4</v>
      </c>
      <c r="E43" s="226">
        <v>18</v>
      </c>
      <c r="F43" s="304">
        <f>Температуры!O60</f>
        <v>2.3588571428571425</v>
      </c>
      <c r="G43" s="226">
        <v>-12</v>
      </c>
      <c r="H43" s="226">
        <v>24</v>
      </c>
      <c r="I43" s="226">
        <v>350</v>
      </c>
      <c r="J43" s="217">
        <f>D43*(E43-F43)/(E43-G43)*H43*I43*0.000001*1.33</f>
        <v>0.75954891264000024</v>
      </c>
      <c r="K43" s="215">
        <f>K40</f>
        <v>7</v>
      </c>
      <c r="L43" s="227">
        <f>J43/K43</f>
        <v>0.10850698752000003</v>
      </c>
      <c r="M43" s="10">
        <v>0.72699999999999998</v>
      </c>
      <c r="N43" s="40"/>
      <c r="O43" s="40"/>
      <c r="P43" s="195">
        <f>L43/M43*1000</f>
        <v>149.2530777441541</v>
      </c>
    </row>
    <row r="44" spans="2:19" ht="15.75" thickBot="1" x14ac:dyDescent="0.3">
      <c r="B44" s="12" t="s">
        <v>89</v>
      </c>
      <c r="C44" s="196" t="s">
        <v>10</v>
      </c>
      <c r="D44" s="301"/>
      <c r="E44" s="216"/>
      <c r="F44" s="301"/>
      <c r="G44" s="216"/>
      <c r="H44" s="216"/>
      <c r="I44" s="216"/>
      <c r="J44" s="218"/>
      <c r="K44" s="216"/>
      <c r="L44" s="218"/>
      <c r="M44" s="14">
        <v>0.26600000000000001</v>
      </c>
      <c r="N44" s="318">
        <v>0.64500000000000002</v>
      </c>
      <c r="O44" s="41"/>
      <c r="P44" s="194">
        <f>L43/M44/N44</f>
        <v>0.63243566777408644</v>
      </c>
    </row>
    <row r="45" spans="2:19" x14ac:dyDescent="0.25">
      <c r="B45" s="112"/>
      <c r="C45" s="15"/>
      <c r="D45" s="161"/>
      <c r="E45" s="15"/>
      <c r="F45" s="161"/>
      <c r="G45" s="15"/>
      <c r="H45" s="15"/>
      <c r="I45" s="15"/>
      <c r="J45" s="15"/>
      <c r="K45" s="15"/>
      <c r="L45" s="15"/>
      <c r="M45" s="15"/>
      <c r="N45" s="15"/>
      <c r="O45" s="15"/>
      <c r="P45" s="113"/>
    </row>
    <row r="46" spans="2:19" x14ac:dyDescent="0.25">
      <c r="B46" s="112"/>
      <c r="C46" s="15" t="s">
        <v>50</v>
      </c>
      <c r="D46" s="161"/>
      <c r="E46" s="15"/>
      <c r="F46" s="161"/>
      <c r="G46" s="15"/>
      <c r="H46" s="15"/>
      <c r="I46" s="15"/>
      <c r="J46" s="15"/>
      <c r="K46" s="15"/>
      <c r="L46" s="15"/>
      <c r="M46" s="15"/>
      <c r="N46" s="15"/>
      <c r="O46" s="15"/>
      <c r="P46" s="113"/>
    </row>
    <row r="47" spans="2:19" x14ac:dyDescent="0.25">
      <c r="B47" s="114"/>
      <c r="C47" s="115"/>
      <c r="D47" s="162"/>
      <c r="E47" s="115"/>
      <c r="F47" s="162"/>
      <c r="G47" s="115"/>
      <c r="H47" s="115"/>
      <c r="I47" s="115"/>
      <c r="J47" s="115"/>
      <c r="K47" s="115"/>
      <c r="L47" s="115"/>
      <c r="M47" s="262"/>
      <c r="N47" s="262"/>
      <c r="O47" s="262"/>
      <c r="P47" s="263"/>
    </row>
    <row r="48" spans="2:19" x14ac:dyDescent="0.25">
      <c r="B48" s="26"/>
      <c r="D48" s="163"/>
      <c r="E48" s="38"/>
      <c r="F48" s="190"/>
      <c r="G48" s="38"/>
      <c r="H48" s="38"/>
      <c r="I48" s="38"/>
      <c r="J48" s="36"/>
      <c r="K48" s="38"/>
    </row>
    <row r="49" spans="2:11" x14ac:dyDescent="0.25">
      <c r="B49" s="26"/>
      <c r="D49" s="163"/>
      <c r="E49" s="38"/>
      <c r="F49" s="190"/>
      <c r="G49" s="38"/>
      <c r="H49" s="38"/>
      <c r="I49" s="38"/>
      <c r="J49" s="36"/>
      <c r="K49" s="38"/>
    </row>
    <row r="50" spans="2:11" x14ac:dyDescent="0.25">
      <c r="B50" s="26"/>
      <c r="J50" s="36"/>
      <c r="K50" s="38"/>
    </row>
    <row r="51" spans="2:11" x14ac:dyDescent="0.25">
      <c r="B51" s="26"/>
    </row>
    <row r="52" spans="2:11" x14ac:dyDescent="0.25">
      <c r="B52" s="26"/>
    </row>
    <row r="53" spans="2:11" x14ac:dyDescent="0.25">
      <c r="B53" s="26"/>
    </row>
    <row r="54" spans="2:11" x14ac:dyDescent="0.25">
      <c r="B54" s="26"/>
    </row>
    <row r="55" spans="2:11" x14ac:dyDescent="0.25">
      <c r="B55" s="26"/>
    </row>
    <row r="56" spans="2:11" x14ac:dyDescent="0.25">
      <c r="B56" s="26"/>
    </row>
    <row r="57" spans="2:11" x14ac:dyDescent="0.25">
      <c r="B57" s="26"/>
    </row>
    <row r="58" spans="2:11" x14ac:dyDescent="0.25">
      <c r="B58" s="26"/>
    </row>
    <row r="59" spans="2:11" x14ac:dyDescent="0.25">
      <c r="B59" s="26"/>
    </row>
    <row r="60" spans="2:11" x14ac:dyDescent="0.25">
      <c r="B60" s="26"/>
    </row>
    <row r="61" spans="2:11" x14ac:dyDescent="0.25">
      <c r="B61" s="26"/>
    </row>
    <row r="62" spans="2:11" x14ac:dyDescent="0.25">
      <c r="B62" s="26"/>
    </row>
    <row r="63" spans="2:11" x14ac:dyDescent="0.25">
      <c r="B63" s="26"/>
    </row>
    <row r="64" spans="2:11" x14ac:dyDescent="0.25">
      <c r="B64" s="26"/>
    </row>
    <row r="65" spans="2:2" x14ac:dyDescent="0.25">
      <c r="B65" s="26"/>
    </row>
    <row r="66" spans="2:2" x14ac:dyDescent="0.25">
      <c r="B66" s="26"/>
    </row>
    <row r="67" spans="2:2" x14ac:dyDescent="0.25">
      <c r="B67" s="26"/>
    </row>
    <row r="68" spans="2:2" x14ac:dyDescent="0.25">
      <c r="B68" s="26"/>
    </row>
    <row r="69" spans="2:2" x14ac:dyDescent="0.25">
      <c r="B69" s="26"/>
    </row>
    <row r="70" spans="2:2" x14ac:dyDescent="0.25">
      <c r="B70" s="26"/>
    </row>
    <row r="71" spans="2:2" x14ac:dyDescent="0.25">
      <c r="B71" s="26"/>
    </row>
    <row r="72" spans="2:2" x14ac:dyDescent="0.25">
      <c r="B72" s="26"/>
    </row>
    <row r="73" spans="2:2" x14ac:dyDescent="0.25">
      <c r="B73" s="26"/>
    </row>
    <row r="74" spans="2:2" x14ac:dyDescent="0.25">
      <c r="B74" s="26"/>
    </row>
    <row r="75" spans="2:2" x14ac:dyDescent="0.25">
      <c r="B75" s="26"/>
    </row>
    <row r="76" spans="2:2" x14ac:dyDescent="0.25">
      <c r="B76" s="26"/>
    </row>
    <row r="77" spans="2:2" x14ac:dyDescent="0.25">
      <c r="B77" s="26"/>
    </row>
    <row r="78" spans="2:2" x14ac:dyDescent="0.25">
      <c r="B78" s="26"/>
    </row>
    <row r="79" spans="2:2" x14ac:dyDescent="0.25">
      <c r="B79" s="26"/>
    </row>
    <row r="80" spans="2:2" x14ac:dyDescent="0.25">
      <c r="B80" s="26"/>
    </row>
    <row r="81" spans="2:2" x14ac:dyDescent="0.25">
      <c r="B81" s="26"/>
    </row>
    <row r="82" spans="2:2" x14ac:dyDescent="0.25">
      <c r="B82" s="26"/>
    </row>
    <row r="83" spans="2:2" x14ac:dyDescent="0.25">
      <c r="B83" s="26"/>
    </row>
    <row r="84" spans="2:2" x14ac:dyDescent="0.25">
      <c r="B84" s="26"/>
    </row>
    <row r="85" spans="2:2" x14ac:dyDescent="0.25">
      <c r="B85" s="26"/>
    </row>
    <row r="86" spans="2:2" x14ac:dyDescent="0.25">
      <c r="B86" s="26"/>
    </row>
    <row r="87" spans="2:2" x14ac:dyDescent="0.25">
      <c r="B87" s="26"/>
    </row>
    <row r="88" spans="2:2" x14ac:dyDescent="0.25">
      <c r="B88" s="26"/>
    </row>
    <row r="89" spans="2:2" x14ac:dyDescent="0.25">
      <c r="B89" s="26"/>
    </row>
    <row r="90" spans="2:2" x14ac:dyDescent="0.25">
      <c r="B90" s="26"/>
    </row>
    <row r="91" spans="2:2" x14ac:dyDescent="0.25">
      <c r="B91" s="26"/>
    </row>
    <row r="92" spans="2:2" x14ac:dyDescent="0.25">
      <c r="B92" s="26"/>
    </row>
    <row r="93" spans="2:2" x14ac:dyDescent="0.25">
      <c r="B93" s="26"/>
    </row>
    <row r="94" spans="2:2" x14ac:dyDescent="0.25">
      <c r="B94" s="26"/>
    </row>
    <row r="95" spans="2:2" x14ac:dyDescent="0.25">
      <c r="B95" s="26"/>
    </row>
    <row r="96" spans="2:2" x14ac:dyDescent="0.25">
      <c r="B96" s="26"/>
    </row>
    <row r="97" spans="2:2" x14ac:dyDescent="0.25">
      <c r="B97" s="26"/>
    </row>
    <row r="98" spans="2:2" x14ac:dyDescent="0.25">
      <c r="B98" s="26"/>
    </row>
    <row r="99" spans="2:2" x14ac:dyDescent="0.25">
      <c r="B99" s="26"/>
    </row>
    <row r="100" spans="2:2" x14ac:dyDescent="0.25">
      <c r="B100" s="26"/>
    </row>
    <row r="101" spans="2:2" x14ac:dyDescent="0.25">
      <c r="B101" s="26"/>
    </row>
    <row r="102" spans="2:2" x14ac:dyDescent="0.25">
      <c r="B102" s="26"/>
    </row>
    <row r="103" spans="2:2" x14ac:dyDescent="0.25">
      <c r="B103" s="26"/>
    </row>
    <row r="104" spans="2:2" x14ac:dyDescent="0.25">
      <c r="B104" s="26"/>
    </row>
    <row r="105" spans="2:2" x14ac:dyDescent="0.25">
      <c r="B105" s="26"/>
    </row>
    <row r="106" spans="2:2" x14ac:dyDescent="0.25">
      <c r="B106" s="26"/>
    </row>
    <row r="107" spans="2:2" x14ac:dyDescent="0.25">
      <c r="B107" s="26"/>
    </row>
    <row r="108" spans="2:2" x14ac:dyDescent="0.25">
      <c r="B108" s="26"/>
    </row>
    <row r="109" spans="2:2" x14ac:dyDescent="0.25">
      <c r="B109" s="26"/>
    </row>
    <row r="110" spans="2:2" x14ac:dyDescent="0.25">
      <c r="B110" s="26"/>
    </row>
    <row r="111" spans="2:2" x14ac:dyDescent="0.25">
      <c r="B111" s="26"/>
    </row>
    <row r="112" spans="2:2" x14ac:dyDescent="0.25">
      <c r="B112" s="26"/>
    </row>
    <row r="113" spans="2:2" x14ac:dyDescent="0.25">
      <c r="B113" s="26"/>
    </row>
    <row r="114" spans="2:2" x14ac:dyDescent="0.25">
      <c r="B114" s="26"/>
    </row>
    <row r="115" spans="2:2" x14ac:dyDescent="0.25">
      <c r="B115" s="26"/>
    </row>
    <row r="116" spans="2:2" x14ac:dyDescent="0.25">
      <c r="B116" s="26"/>
    </row>
    <row r="117" spans="2:2" x14ac:dyDescent="0.25">
      <c r="B117" s="26"/>
    </row>
    <row r="118" spans="2:2" x14ac:dyDescent="0.25">
      <c r="B118" s="26"/>
    </row>
    <row r="119" spans="2:2" x14ac:dyDescent="0.25">
      <c r="B119" s="26"/>
    </row>
    <row r="120" spans="2:2" x14ac:dyDescent="0.25">
      <c r="B120" s="26"/>
    </row>
    <row r="121" spans="2:2" x14ac:dyDescent="0.25">
      <c r="B121" s="26"/>
    </row>
    <row r="122" spans="2:2" x14ac:dyDescent="0.25">
      <c r="B122" s="26"/>
    </row>
    <row r="123" spans="2:2" x14ac:dyDescent="0.25">
      <c r="B123" s="26"/>
    </row>
    <row r="124" spans="2:2" x14ac:dyDescent="0.25">
      <c r="B124" s="26"/>
    </row>
    <row r="125" spans="2:2" x14ac:dyDescent="0.25">
      <c r="B125" s="26"/>
    </row>
    <row r="126" spans="2:2" x14ac:dyDescent="0.25">
      <c r="B126" s="26"/>
    </row>
    <row r="127" spans="2:2" x14ac:dyDescent="0.25">
      <c r="B127" s="26"/>
    </row>
    <row r="128" spans="2:2" x14ac:dyDescent="0.25">
      <c r="B128" s="26"/>
    </row>
    <row r="129" spans="2:2" x14ac:dyDescent="0.25">
      <c r="B129" s="26"/>
    </row>
    <row r="130" spans="2:2" x14ac:dyDescent="0.25">
      <c r="B130" s="26"/>
    </row>
    <row r="131" spans="2:2" x14ac:dyDescent="0.25">
      <c r="B131" s="26"/>
    </row>
    <row r="132" spans="2:2" x14ac:dyDescent="0.25">
      <c r="B132" s="26"/>
    </row>
    <row r="133" spans="2:2" x14ac:dyDescent="0.25">
      <c r="B133" s="26"/>
    </row>
    <row r="134" spans="2:2" x14ac:dyDescent="0.25">
      <c r="B134" s="26"/>
    </row>
    <row r="135" spans="2:2" x14ac:dyDescent="0.25">
      <c r="B135" s="26"/>
    </row>
    <row r="136" spans="2:2" x14ac:dyDescent="0.25">
      <c r="B136" s="26"/>
    </row>
    <row r="137" spans="2:2" x14ac:dyDescent="0.25">
      <c r="B137" s="26"/>
    </row>
    <row r="138" spans="2:2" x14ac:dyDescent="0.25">
      <c r="B138" s="26"/>
    </row>
    <row r="139" spans="2:2" x14ac:dyDescent="0.25">
      <c r="B139" s="26"/>
    </row>
    <row r="140" spans="2:2" x14ac:dyDescent="0.25">
      <c r="B140" s="26"/>
    </row>
    <row r="141" spans="2:2" x14ac:dyDescent="0.25">
      <c r="B141" s="26"/>
    </row>
    <row r="142" spans="2:2" x14ac:dyDescent="0.25">
      <c r="B142" s="26"/>
    </row>
    <row r="143" spans="2:2" x14ac:dyDescent="0.25">
      <c r="B143" s="26"/>
    </row>
    <row r="144" spans="2:2" x14ac:dyDescent="0.25">
      <c r="B144" s="26"/>
    </row>
    <row r="145" spans="2:2" x14ac:dyDescent="0.25">
      <c r="B145" s="26"/>
    </row>
    <row r="146" spans="2:2" x14ac:dyDescent="0.25">
      <c r="B146" s="26"/>
    </row>
    <row r="147" spans="2:2" x14ac:dyDescent="0.25">
      <c r="B147" s="26"/>
    </row>
    <row r="148" spans="2:2" x14ac:dyDescent="0.25">
      <c r="B148" s="26"/>
    </row>
    <row r="149" spans="2:2" x14ac:dyDescent="0.25">
      <c r="B149" s="26"/>
    </row>
    <row r="150" spans="2:2" x14ac:dyDescent="0.25">
      <c r="B150" s="26"/>
    </row>
    <row r="151" spans="2:2" x14ac:dyDescent="0.25">
      <c r="B151" s="26"/>
    </row>
    <row r="152" spans="2:2" x14ac:dyDescent="0.25">
      <c r="B152" s="26"/>
    </row>
    <row r="153" spans="2:2" x14ac:dyDescent="0.25">
      <c r="B153" s="26"/>
    </row>
    <row r="154" spans="2:2" x14ac:dyDescent="0.25">
      <c r="B154" s="26"/>
    </row>
    <row r="155" spans="2:2" x14ac:dyDescent="0.25">
      <c r="B155" s="26"/>
    </row>
    <row r="156" spans="2:2" x14ac:dyDescent="0.25">
      <c r="B156" s="26"/>
    </row>
    <row r="157" spans="2:2" x14ac:dyDescent="0.25">
      <c r="B157" s="26"/>
    </row>
    <row r="158" spans="2:2" x14ac:dyDescent="0.25">
      <c r="B158" s="26"/>
    </row>
    <row r="159" spans="2:2" x14ac:dyDescent="0.25">
      <c r="B159" s="26"/>
    </row>
    <row r="160" spans="2:2" x14ac:dyDescent="0.25">
      <c r="B160" s="26"/>
    </row>
    <row r="161" spans="2:2" x14ac:dyDescent="0.25">
      <c r="B161" s="26"/>
    </row>
    <row r="162" spans="2:2" x14ac:dyDescent="0.25">
      <c r="B162" s="26"/>
    </row>
    <row r="163" spans="2:2" x14ac:dyDescent="0.25">
      <c r="B163" s="26"/>
    </row>
    <row r="164" spans="2:2" x14ac:dyDescent="0.25">
      <c r="B164" s="26"/>
    </row>
    <row r="165" spans="2:2" x14ac:dyDescent="0.25">
      <c r="B165" s="26"/>
    </row>
    <row r="166" spans="2:2" x14ac:dyDescent="0.25">
      <c r="B166" s="26"/>
    </row>
    <row r="167" spans="2:2" x14ac:dyDescent="0.25">
      <c r="B167" s="26"/>
    </row>
    <row r="168" spans="2:2" x14ac:dyDescent="0.25">
      <c r="B168" s="26"/>
    </row>
    <row r="169" spans="2:2" x14ac:dyDescent="0.25">
      <c r="B169" s="26"/>
    </row>
    <row r="170" spans="2:2" x14ac:dyDescent="0.25">
      <c r="B170" s="26"/>
    </row>
    <row r="171" spans="2:2" x14ac:dyDescent="0.25">
      <c r="B171" s="26"/>
    </row>
    <row r="172" spans="2:2" x14ac:dyDescent="0.25">
      <c r="B172" s="26"/>
    </row>
    <row r="173" spans="2:2" x14ac:dyDescent="0.25">
      <c r="B173" s="26"/>
    </row>
    <row r="174" spans="2:2" x14ac:dyDescent="0.25">
      <c r="B174" s="26"/>
    </row>
    <row r="175" spans="2:2" x14ac:dyDescent="0.25">
      <c r="B175" s="26"/>
    </row>
    <row r="176" spans="2:2" x14ac:dyDescent="0.25">
      <c r="B176" s="26"/>
    </row>
    <row r="177" spans="2:2" x14ac:dyDescent="0.25">
      <c r="B177" s="26"/>
    </row>
    <row r="178" spans="2:2" x14ac:dyDescent="0.25">
      <c r="B178" s="26"/>
    </row>
    <row r="179" spans="2:2" x14ac:dyDescent="0.25">
      <c r="B179" s="26"/>
    </row>
    <row r="180" spans="2:2" x14ac:dyDescent="0.25">
      <c r="B180" s="26"/>
    </row>
    <row r="181" spans="2:2" x14ac:dyDescent="0.25">
      <c r="B181" s="26"/>
    </row>
    <row r="182" spans="2:2" x14ac:dyDescent="0.25">
      <c r="B182" s="26"/>
    </row>
    <row r="183" spans="2:2" x14ac:dyDescent="0.25">
      <c r="B183" s="26"/>
    </row>
    <row r="184" spans="2:2" x14ac:dyDescent="0.25">
      <c r="B184" s="26"/>
    </row>
    <row r="185" spans="2:2" x14ac:dyDescent="0.25">
      <c r="B185" s="26"/>
    </row>
    <row r="186" spans="2:2" x14ac:dyDescent="0.25">
      <c r="B186" s="26"/>
    </row>
    <row r="187" spans="2:2" x14ac:dyDescent="0.25">
      <c r="B187" s="26"/>
    </row>
    <row r="188" spans="2:2" x14ac:dyDescent="0.25">
      <c r="B188" s="26"/>
    </row>
    <row r="189" spans="2:2" x14ac:dyDescent="0.25">
      <c r="B189" s="26"/>
    </row>
    <row r="190" spans="2:2" x14ac:dyDescent="0.25">
      <c r="B190" s="26"/>
    </row>
    <row r="191" spans="2:2" x14ac:dyDescent="0.25">
      <c r="B191" s="26"/>
    </row>
    <row r="192" spans="2:2" x14ac:dyDescent="0.25">
      <c r="B192" s="26"/>
    </row>
    <row r="193" spans="2:2" x14ac:dyDescent="0.25">
      <c r="B193" s="26"/>
    </row>
    <row r="194" spans="2:2" x14ac:dyDescent="0.25">
      <c r="B194" s="26"/>
    </row>
    <row r="195" spans="2:2" x14ac:dyDescent="0.25">
      <c r="B195" s="26"/>
    </row>
    <row r="196" spans="2:2" x14ac:dyDescent="0.25">
      <c r="B196" s="26"/>
    </row>
    <row r="197" spans="2:2" x14ac:dyDescent="0.25">
      <c r="B197" s="26"/>
    </row>
    <row r="198" spans="2:2" x14ac:dyDescent="0.25">
      <c r="B198" s="26"/>
    </row>
    <row r="199" spans="2:2" x14ac:dyDescent="0.25">
      <c r="B199" s="26"/>
    </row>
    <row r="200" spans="2:2" x14ac:dyDescent="0.25">
      <c r="B200" s="26"/>
    </row>
    <row r="201" spans="2:2" x14ac:dyDescent="0.25">
      <c r="B201" s="26"/>
    </row>
    <row r="202" spans="2:2" x14ac:dyDescent="0.25">
      <c r="B202" s="26"/>
    </row>
    <row r="203" spans="2:2" x14ac:dyDescent="0.25">
      <c r="B203" s="26"/>
    </row>
    <row r="204" spans="2:2" x14ac:dyDescent="0.25">
      <c r="B204" s="26"/>
    </row>
    <row r="205" spans="2:2" x14ac:dyDescent="0.25">
      <c r="B205" s="26"/>
    </row>
    <row r="206" spans="2:2" x14ac:dyDescent="0.25">
      <c r="B206" s="26"/>
    </row>
    <row r="207" spans="2:2" x14ac:dyDescent="0.25">
      <c r="B207" s="26"/>
    </row>
    <row r="208" spans="2:2" x14ac:dyDescent="0.25">
      <c r="B208" s="26"/>
    </row>
  </sheetData>
  <mergeCells count="147">
    <mergeCell ref="J43:J44"/>
    <mergeCell ref="K43:K44"/>
    <mergeCell ref="L43:L44"/>
    <mergeCell ref="M47:N47"/>
    <mergeCell ref="O47:P47"/>
    <mergeCell ref="J40:J41"/>
    <mergeCell ref="K40:K41"/>
    <mergeCell ref="L40:L41"/>
    <mergeCell ref="B42:P42"/>
    <mergeCell ref="D43:D44"/>
    <mergeCell ref="E43:E44"/>
    <mergeCell ref="F43:F44"/>
    <mergeCell ref="G43:G44"/>
    <mergeCell ref="H43:H44"/>
    <mergeCell ref="I43:I44"/>
    <mergeCell ref="J37:J38"/>
    <mergeCell ref="K37:K38"/>
    <mergeCell ref="L37:L38"/>
    <mergeCell ref="B39:P39"/>
    <mergeCell ref="D40:D41"/>
    <mergeCell ref="E40:E41"/>
    <mergeCell ref="F40:F41"/>
    <mergeCell ref="G40:G41"/>
    <mergeCell ref="H40:H41"/>
    <mergeCell ref="I40:I41"/>
    <mergeCell ref="J34:J35"/>
    <mergeCell ref="K34:K35"/>
    <mergeCell ref="L34:L35"/>
    <mergeCell ref="B36:P36"/>
    <mergeCell ref="D37:D38"/>
    <mergeCell ref="E37:E38"/>
    <mergeCell ref="F37:F38"/>
    <mergeCell ref="G37:G38"/>
    <mergeCell ref="H37:H38"/>
    <mergeCell ref="I37:I38"/>
    <mergeCell ref="J31:J32"/>
    <mergeCell ref="K31:K32"/>
    <mergeCell ref="L31:L32"/>
    <mergeCell ref="B33:P33"/>
    <mergeCell ref="D34:D35"/>
    <mergeCell ref="E34:E35"/>
    <mergeCell ref="F34:F35"/>
    <mergeCell ref="G34:G35"/>
    <mergeCell ref="H34:H35"/>
    <mergeCell ref="I34:I35"/>
    <mergeCell ref="J28:J29"/>
    <mergeCell ref="K28:K29"/>
    <mergeCell ref="L28:L29"/>
    <mergeCell ref="B30:P30"/>
    <mergeCell ref="D31:D32"/>
    <mergeCell ref="E31:E32"/>
    <mergeCell ref="F31:F32"/>
    <mergeCell ref="G31:G32"/>
    <mergeCell ref="H31:H32"/>
    <mergeCell ref="I31:I32"/>
    <mergeCell ref="J25:J26"/>
    <mergeCell ref="K25:K26"/>
    <mergeCell ref="L25:L26"/>
    <mergeCell ref="B27:P27"/>
    <mergeCell ref="D28:D29"/>
    <mergeCell ref="E28:E29"/>
    <mergeCell ref="F28:F29"/>
    <mergeCell ref="G28:G29"/>
    <mergeCell ref="H28:H29"/>
    <mergeCell ref="I28:I29"/>
    <mergeCell ref="J22:J23"/>
    <mergeCell ref="K22:K23"/>
    <mergeCell ref="L22:L23"/>
    <mergeCell ref="B24:P24"/>
    <mergeCell ref="D25:D26"/>
    <mergeCell ref="E25:E26"/>
    <mergeCell ref="F25:F26"/>
    <mergeCell ref="G25:G26"/>
    <mergeCell ref="H25:H26"/>
    <mergeCell ref="I25:I26"/>
    <mergeCell ref="J19:J20"/>
    <mergeCell ref="K19:K20"/>
    <mergeCell ref="L19:L20"/>
    <mergeCell ref="B21:P21"/>
    <mergeCell ref="D22:D23"/>
    <mergeCell ref="E22:E23"/>
    <mergeCell ref="F22:F23"/>
    <mergeCell ref="G22:G23"/>
    <mergeCell ref="H22:H23"/>
    <mergeCell ref="I22:I23"/>
    <mergeCell ref="J16:J17"/>
    <mergeCell ref="K16:K17"/>
    <mergeCell ref="L16:L17"/>
    <mergeCell ref="B18:P18"/>
    <mergeCell ref="D19:D20"/>
    <mergeCell ref="E19:E20"/>
    <mergeCell ref="F19:F20"/>
    <mergeCell ref="G19:G20"/>
    <mergeCell ref="H19:H20"/>
    <mergeCell ref="I19:I20"/>
    <mergeCell ref="J13:J14"/>
    <mergeCell ref="K13:K14"/>
    <mergeCell ref="L13:L14"/>
    <mergeCell ref="B15:P15"/>
    <mergeCell ref="D16:D17"/>
    <mergeCell ref="E16:E17"/>
    <mergeCell ref="F16:F17"/>
    <mergeCell ref="G16:G17"/>
    <mergeCell ref="H16:H17"/>
    <mergeCell ref="I16:I17"/>
    <mergeCell ref="J10:J11"/>
    <mergeCell ref="K10:K11"/>
    <mergeCell ref="L10:L11"/>
    <mergeCell ref="B12:P12"/>
    <mergeCell ref="D13:D14"/>
    <mergeCell ref="E13:E14"/>
    <mergeCell ref="F13:F14"/>
    <mergeCell ref="G13:G14"/>
    <mergeCell ref="H13:H14"/>
    <mergeCell ref="I13:I14"/>
    <mergeCell ref="J7:J8"/>
    <mergeCell ref="K7:K8"/>
    <mergeCell ref="L7:L8"/>
    <mergeCell ref="B9:P9"/>
    <mergeCell ref="D10:D11"/>
    <mergeCell ref="E10:E11"/>
    <mergeCell ref="F10:F11"/>
    <mergeCell ref="G10:G11"/>
    <mergeCell ref="H10:H11"/>
    <mergeCell ref="I10:I11"/>
    <mergeCell ref="N3:N4"/>
    <mergeCell ref="O3:O4"/>
    <mergeCell ref="P3:P4"/>
    <mergeCell ref="B6:P6"/>
    <mergeCell ref="D7:D8"/>
    <mergeCell ref="E7:E8"/>
    <mergeCell ref="F7:F8"/>
    <mergeCell ref="G7:G8"/>
    <mergeCell ref="H7:H8"/>
    <mergeCell ref="I7:I8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3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4" sqref="G1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вариант</vt:lpstr>
      <vt:lpstr>Лист3</vt:lpstr>
      <vt:lpstr>2 вариант </vt:lpstr>
      <vt:lpstr>3 вариант (через темп.)</vt:lpstr>
      <vt:lpstr>3 вар. (среднерос. к-т по уг )</vt:lpstr>
      <vt:lpstr>Температуры</vt:lpstr>
      <vt:lpstr>4 вар. (хакасский. к-т по углю</vt:lpstr>
      <vt:lpstr>5 вар. (хакасский. к-т по у (2</vt:lpstr>
      <vt:lpstr>Лист1</vt:lpstr>
      <vt:lpstr>Приложение к приказу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2020-09-08T23:02:12Z</dcterms:modified>
</cp:coreProperties>
</file>